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 firstSheet="1" activeTab="1"/>
  </bookViews>
  <sheets>
    <sheet name="Export Table" sheetId="1" state="hidden" r:id="rId1"/>
    <sheet name="-=TABULA=-" sheetId="2" r:id="rId2"/>
  </sheets>
  <definedNames>
    <definedName name="_xlnm.Print_Area" localSheetId="1">'-=TABULA=-'!$A$1:$AP$74</definedName>
  </definedNames>
  <calcPr calcId="162913"/>
</workbook>
</file>

<file path=xl/calcChain.xml><?xml version="1.0" encoding="utf-8"?>
<calcChain xmlns="http://schemas.openxmlformats.org/spreadsheetml/2006/main">
  <c r="AU1" i="2" l="1"/>
  <c r="BB1" i="2"/>
  <c r="BG5" i="2"/>
  <c r="BH5" i="2"/>
  <c r="BI5" i="2"/>
  <c r="BJ5" i="2"/>
  <c r="BK5" i="2"/>
  <c r="BM5" i="2"/>
  <c r="BL5" i="2"/>
  <c r="BN5" i="2"/>
  <c r="BO5" i="2"/>
  <c r="BP5" i="2"/>
  <c r="BQ5" i="2"/>
  <c r="BR5" i="2"/>
  <c r="BS5" i="2"/>
  <c r="BG7" i="2"/>
  <c r="BH7" i="2"/>
  <c r="BI7" i="2"/>
  <c r="BJ7" i="2"/>
  <c r="BK7" i="2"/>
  <c r="BM7" i="2"/>
  <c r="BL7" i="2"/>
  <c r="BN7" i="2"/>
  <c r="BO7" i="2"/>
  <c r="BP7" i="2"/>
  <c r="BQ7" i="2"/>
  <c r="BR7" i="2"/>
  <c r="BS7" i="2"/>
  <c r="BG8" i="2"/>
  <c r="BH8" i="2"/>
  <c r="BI8" i="2"/>
  <c r="BJ8" i="2"/>
  <c r="BK8" i="2"/>
  <c r="BM8" i="2"/>
  <c r="BL8" i="2"/>
  <c r="BN8" i="2"/>
  <c r="BO8" i="2"/>
  <c r="BP8" i="2"/>
  <c r="BQ8" i="2"/>
  <c r="BR8" i="2"/>
  <c r="BS8" i="2"/>
  <c r="BG9" i="2"/>
  <c r="BH9" i="2"/>
  <c r="BI9" i="2"/>
  <c r="BJ9" i="2"/>
  <c r="BK9" i="2"/>
  <c r="BM9" i="2"/>
  <c r="BL9" i="2"/>
  <c r="BN9" i="2"/>
  <c r="BO9" i="2"/>
  <c r="BP9" i="2"/>
  <c r="BQ9" i="2"/>
  <c r="BR9" i="2"/>
  <c r="BS9" i="2"/>
  <c r="BG10" i="2"/>
  <c r="BH10" i="2"/>
  <c r="BI10" i="2"/>
  <c r="BJ10" i="2"/>
  <c r="BK10" i="2"/>
  <c r="BM10" i="2"/>
  <c r="BL10" i="2"/>
  <c r="BN10" i="2"/>
  <c r="BO10" i="2"/>
  <c r="BP10" i="2"/>
  <c r="BQ10" i="2"/>
  <c r="BR10" i="2"/>
  <c r="BS10" i="2"/>
  <c r="BG11" i="2"/>
  <c r="BH11" i="2"/>
  <c r="BI11" i="2"/>
  <c r="BJ11" i="2"/>
  <c r="BK11" i="2"/>
  <c r="BM11" i="2"/>
  <c r="BL11" i="2"/>
  <c r="BN11" i="2"/>
  <c r="BO11" i="2"/>
  <c r="BP11" i="2"/>
  <c r="BQ11" i="2"/>
  <c r="BR11" i="2"/>
  <c r="BS11" i="2"/>
  <c r="BG12" i="2"/>
  <c r="BH12" i="2"/>
  <c r="BI12" i="2"/>
  <c r="BJ12" i="2"/>
  <c r="BK12" i="2"/>
  <c r="BM12" i="2"/>
  <c r="BL12" i="2"/>
  <c r="BN12" i="2"/>
  <c r="BO12" i="2"/>
  <c r="BP12" i="2"/>
  <c r="BQ12" i="2"/>
  <c r="BR12" i="2"/>
  <c r="BS12" i="2"/>
  <c r="BG13" i="2"/>
  <c r="BH13" i="2"/>
  <c r="BI13" i="2"/>
  <c r="BJ13" i="2"/>
  <c r="BK13" i="2"/>
  <c r="BM13" i="2"/>
  <c r="BL13" i="2"/>
  <c r="BN13" i="2"/>
  <c r="BO13" i="2"/>
  <c r="BP13" i="2"/>
  <c r="BQ13" i="2"/>
  <c r="BR13" i="2"/>
  <c r="BS13" i="2"/>
  <c r="BG14" i="2"/>
  <c r="BH14" i="2"/>
  <c r="BI14" i="2"/>
  <c r="BJ14" i="2"/>
  <c r="BK14" i="2"/>
  <c r="BM14" i="2"/>
  <c r="BL14" i="2"/>
  <c r="BN14" i="2"/>
  <c r="BO14" i="2"/>
  <c r="BP14" i="2"/>
  <c r="BQ14" i="2"/>
  <c r="BR14" i="2"/>
  <c r="BS14" i="2"/>
  <c r="BG15" i="2"/>
  <c r="BH15" i="2"/>
  <c r="BI15" i="2"/>
  <c r="BJ15" i="2"/>
  <c r="BK15" i="2"/>
  <c r="BM15" i="2"/>
  <c r="BL15" i="2"/>
  <c r="BN15" i="2"/>
  <c r="BO15" i="2"/>
  <c r="BP15" i="2"/>
  <c r="BQ15" i="2"/>
  <c r="BR15" i="2"/>
  <c r="BS15" i="2"/>
  <c r="BG16" i="2"/>
  <c r="BH16" i="2"/>
  <c r="BI16" i="2"/>
  <c r="BJ16" i="2"/>
  <c r="BK16" i="2"/>
  <c r="BM16" i="2"/>
  <c r="BL16" i="2"/>
  <c r="BN16" i="2"/>
  <c r="BO16" i="2"/>
  <c r="BP16" i="2"/>
  <c r="BQ16" i="2"/>
  <c r="BR16" i="2"/>
  <c r="BS16" i="2"/>
  <c r="BG17" i="2"/>
  <c r="BH17" i="2"/>
  <c r="BI17" i="2"/>
  <c r="BJ17" i="2"/>
  <c r="BK17" i="2"/>
  <c r="BM17" i="2"/>
  <c r="BL17" i="2"/>
  <c r="BN17" i="2"/>
  <c r="BO17" i="2"/>
  <c r="BP17" i="2"/>
  <c r="BQ17" i="2"/>
  <c r="BR17" i="2"/>
  <c r="BS17" i="2"/>
  <c r="BG18" i="2"/>
  <c r="BH18" i="2"/>
  <c r="BI18" i="2"/>
  <c r="BJ18" i="2"/>
  <c r="BK18" i="2"/>
  <c r="BM18" i="2"/>
  <c r="BL18" i="2"/>
  <c r="BN18" i="2"/>
  <c r="BO18" i="2"/>
  <c r="BP18" i="2"/>
  <c r="BQ18" i="2"/>
  <c r="BR18" i="2"/>
  <c r="BS18" i="2"/>
  <c r="BG19" i="2"/>
  <c r="BH19" i="2"/>
  <c r="BI19" i="2"/>
  <c r="BJ19" i="2"/>
  <c r="BK19" i="2"/>
  <c r="BM19" i="2"/>
  <c r="BL19" i="2"/>
  <c r="BN19" i="2"/>
  <c r="BO19" i="2"/>
  <c r="BP19" i="2"/>
  <c r="BQ19" i="2"/>
  <c r="BR19" i="2"/>
  <c r="BS19" i="2"/>
  <c r="BG20" i="2"/>
  <c r="BH20" i="2"/>
  <c r="BI20" i="2"/>
  <c r="BJ20" i="2"/>
  <c r="BK20" i="2"/>
  <c r="BM20" i="2"/>
  <c r="BL20" i="2"/>
  <c r="BN20" i="2"/>
  <c r="BO20" i="2"/>
  <c r="BP20" i="2"/>
  <c r="BQ20" i="2"/>
  <c r="BR20" i="2"/>
  <c r="BS20" i="2"/>
  <c r="BG21" i="2"/>
  <c r="BH21" i="2"/>
  <c r="BI21" i="2"/>
  <c r="BJ21" i="2"/>
  <c r="BK21" i="2"/>
  <c r="BM21" i="2"/>
  <c r="BL21" i="2"/>
  <c r="BN21" i="2"/>
  <c r="BO21" i="2"/>
  <c r="BP21" i="2"/>
  <c r="BQ21" i="2"/>
  <c r="BR21" i="2"/>
  <c r="BS21" i="2"/>
  <c r="BG22" i="2"/>
  <c r="BH22" i="2"/>
  <c r="BI22" i="2"/>
  <c r="BJ22" i="2"/>
  <c r="BK22" i="2"/>
  <c r="BM22" i="2"/>
  <c r="BL22" i="2"/>
  <c r="BN22" i="2"/>
  <c r="BO22" i="2"/>
  <c r="BP22" i="2"/>
  <c r="BQ22" i="2"/>
  <c r="BR22" i="2"/>
  <c r="BS22" i="2"/>
  <c r="BG23" i="2"/>
  <c r="BH23" i="2"/>
  <c r="BI23" i="2"/>
  <c r="BJ23" i="2"/>
  <c r="BK23" i="2"/>
  <c r="BM23" i="2"/>
  <c r="BL23" i="2"/>
  <c r="BN23" i="2"/>
  <c r="BO23" i="2"/>
  <c r="BP23" i="2"/>
  <c r="BQ23" i="2"/>
  <c r="BR23" i="2"/>
  <c r="BS23" i="2"/>
  <c r="BG24" i="2"/>
  <c r="BH24" i="2"/>
  <c r="BI24" i="2"/>
  <c r="BJ24" i="2"/>
  <c r="BK24" i="2"/>
  <c r="BM24" i="2"/>
  <c r="BL24" i="2"/>
  <c r="BN24" i="2"/>
  <c r="BO24" i="2"/>
  <c r="BP24" i="2"/>
  <c r="BQ24" i="2"/>
  <c r="BR24" i="2"/>
  <c r="BS24" i="2"/>
  <c r="BG25" i="2"/>
  <c r="BH25" i="2"/>
  <c r="BI25" i="2"/>
  <c r="BJ25" i="2"/>
  <c r="BK25" i="2"/>
  <c r="BM25" i="2"/>
  <c r="BL25" i="2"/>
  <c r="BN25" i="2"/>
  <c r="BO25" i="2"/>
  <c r="BP25" i="2"/>
  <c r="BQ25" i="2"/>
  <c r="BR25" i="2"/>
  <c r="BS25" i="2"/>
  <c r="BG26" i="2"/>
  <c r="BH26" i="2"/>
  <c r="BI26" i="2"/>
  <c r="BJ26" i="2"/>
  <c r="BK26" i="2"/>
  <c r="BM26" i="2"/>
  <c r="BL26" i="2"/>
  <c r="BN26" i="2"/>
  <c r="BO26" i="2"/>
  <c r="BP26" i="2"/>
  <c r="BQ26" i="2"/>
  <c r="BR26" i="2"/>
  <c r="BS26" i="2"/>
  <c r="BG27" i="2"/>
  <c r="BH27" i="2"/>
  <c r="BI27" i="2"/>
  <c r="BJ27" i="2"/>
  <c r="BK27" i="2"/>
  <c r="BM27" i="2"/>
  <c r="BL27" i="2"/>
  <c r="BN27" i="2"/>
  <c r="BO27" i="2"/>
  <c r="BP27" i="2"/>
  <c r="BQ27" i="2"/>
  <c r="BR27" i="2"/>
  <c r="BS27" i="2"/>
  <c r="BG28" i="2"/>
  <c r="BH28" i="2"/>
  <c r="BI28" i="2"/>
  <c r="BJ28" i="2"/>
  <c r="BK28" i="2"/>
  <c r="BM28" i="2"/>
  <c r="BL28" i="2"/>
  <c r="BN28" i="2"/>
  <c r="BO28" i="2"/>
  <c r="BP28" i="2"/>
  <c r="BQ28" i="2"/>
  <c r="BR28" i="2"/>
  <c r="BS28" i="2"/>
  <c r="BG6" i="2"/>
  <c r="BH6" i="2"/>
  <c r="BI6" i="2"/>
  <c r="BJ6" i="2"/>
  <c r="BK6" i="2"/>
  <c r="BM6" i="2"/>
  <c r="BL6" i="2"/>
  <c r="BN6" i="2"/>
  <c r="BO6" i="2"/>
  <c r="BP6" i="2"/>
  <c r="BQ6" i="2"/>
  <c r="BR6" i="2"/>
  <c r="BS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6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C22" i="2"/>
  <c r="BC23" i="2"/>
  <c r="BC24" i="2"/>
  <c r="BC25" i="2"/>
  <c r="BC26" i="2"/>
  <c r="BC27" i="2"/>
  <c r="BC28" i="2"/>
  <c r="BC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6" i="2"/>
  <c r="AS7" i="2"/>
  <c r="AS8" i="2"/>
  <c r="M8" i="2"/>
  <c r="I8" i="2"/>
  <c r="F8" i="2"/>
  <c r="E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6" i="2"/>
  <c r="M7" i="2"/>
  <c r="I7" i="2"/>
  <c r="F7" i="2"/>
  <c r="E7" i="2"/>
  <c r="M12" i="2"/>
  <c r="I12" i="2"/>
  <c r="F12" i="2"/>
  <c r="E12" i="2"/>
  <c r="M20" i="2"/>
  <c r="I20" i="2"/>
  <c r="F20" i="2"/>
  <c r="E20" i="2"/>
  <c r="M22" i="2"/>
  <c r="I22" i="2"/>
  <c r="F22" i="2"/>
  <c r="E22" i="2"/>
  <c r="A31" i="2"/>
  <c r="A30" i="2"/>
  <c r="H3" i="2"/>
  <c r="H10" i="2"/>
  <c r="H14" i="2"/>
  <c r="H18" i="2"/>
  <c r="H22" i="2"/>
  <c r="H26" i="2"/>
  <c r="AS5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BE5" i="2"/>
  <c r="BD5" i="2"/>
  <c r="BC5" i="2"/>
  <c r="BB5" i="2"/>
  <c r="BA5" i="2"/>
  <c r="AZ5" i="2"/>
  <c r="AY5" i="2"/>
  <c r="AX5" i="2"/>
  <c r="AW5" i="2"/>
  <c r="AV5" i="2"/>
  <c r="AU5" i="2"/>
  <c r="AT5" i="2"/>
  <c r="AQ5" i="2"/>
  <c r="AY1" i="2"/>
  <c r="C9" i="1"/>
  <c r="B9" i="1"/>
  <c r="A9" i="1"/>
  <c r="M26" i="2"/>
  <c r="I26" i="2"/>
  <c r="F26" i="2"/>
  <c r="E26" i="2"/>
  <c r="M24" i="2"/>
  <c r="I24" i="2"/>
  <c r="F24" i="2"/>
  <c r="E24" i="2"/>
  <c r="M16" i="2"/>
  <c r="I16" i="2"/>
  <c r="F16" i="2"/>
  <c r="E16" i="2"/>
  <c r="M14" i="2"/>
  <c r="I14" i="2"/>
  <c r="F14" i="2"/>
  <c r="E14" i="2"/>
  <c r="M10" i="2"/>
  <c r="I10" i="2"/>
  <c r="F10" i="2"/>
  <c r="E10" i="2"/>
  <c r="M27" i="2"/>
  <c r="I27" i="2"/>
  <c r="F27" i="2"/>
  <c r="E27" i="2"/>
  <c r="M28" i="2"/>
  <c r="I28" i="2"/>
  <c r="F28" i="2"/>
  <c r="E28" i="2"/>
  <c r="M25" i="2"/>
  <c r="I25" i="2"/>
  <c r="F25" i="2"/>
  <c r="E25" i="2"/>
  <c r="M23" i="2"/>
  <c r="I23" i="2"/>
  <c r="F23" i="2"/>
  <c r="E23" i="2"/>
  <c r="M19" i="2"/>
  <c r="I19" i="2"/>
  <c r="F19" i="2"/>
  <c r="E19" i="2"/>
  <c r="M15" i="2"/>
  <c r="I15" i="2"/>
  <c r="F15" i="2"/>
  <c r="E15" i="2"/>
  <c r="M9" i="2"/>
  <c r="I9" i="2"/>
  <c r="F9" i="2"/>
  <c r="E9" i="2"/>
  <c r="M6" i="2"/>
  <c r="I6" i="2"/>
  <c r="F6" i="2"/>
  <c r="E6" i="2"/>
  <c r="M18" i="2"/>
  <c r="I18" i="2"/>
  <c r="F18" i="2"/>
  <c r="E18" i="2"/>
  <c r="M5" i="2"/>
  <c r="I5" i="2"/>
  <c r="F5" i="2"/>
  <c r="E5" i="2"/>
  <c r="BU5" i="2"/>
  <c r="BU25" i="2"/>
  <c r="BV25" i="2"/>
  <c r="BV22" i="2"/>
  <c r="BU22" i="2"/>
  <c r="BU29" i="2"/>
  <c r="BV17" i="2"/>
  <c r="BV10" i="2"/>
  <c r="BV26" i="2"/>
  <c r="BU18" i="2"/>
  <c r="BV13" i="2"/>
  <c r="BU13" i="2"/>
  <c r="BU30" i="2"/>
  <c r="BU27" i="2"/>
  <c r="BW27" i="2"/>
  <c r="O27" i="2"/>
  <c r="BV23" i="2"/>
  <c r="BU15" i="2"/>
  <c r="BV15" i="2"/>
  <c r="BV19" i="2"/>
  <c r="BV7" i="2"/>
  <c r="BU28" i="2"/>
  <c r="BU20" i="2"/>
  <c r="BU12" i="2"/>
  <c r="BV28" i="2"/>
  <c r="BV20" i="2"/>
  <c r="BV12" i="2"/>
  <c r="BT10" i="2"/>
  <c r="N10" i="2"/>
  <c r="BT26" i="2"/>
  <c r="N26" i="2"/>
  <c r="BT18" i="2"/>
  <c r="N18" i="2"/>
  <c r="BT22" i="2"/>
  <c r="N22" i="2"/>
  <c r="BT5" i="2"/>
  <c r="N5" i="2"/>
  <c r="BT14" i="2"/>
  <c r="N14" i="2"/>
  <c r="BT6" i="2"/>
  <c r="BT28" i="2"/>
  <c r="BT25" i="2"/>
  <c r="BT23" i="2"/>
  <c r="N23" i="2"/>
  <c r="BT20" i="2"/>
  <c r="BT17" i="2"/>
  <c r="BT15" i="2"/>
  <c r="BT12" i="2"/>
  <c r="BW12" i="2"/>
  <c r="O12" i="2"/>
  <c r="BT9" i="2"/>
  <c r="BT7" i="2"/>
  <c r="BT27" i="2"/>
  <c r="BT24" i="2"/>
  <c r="BT21" i="2"/>
  <c r="N21" i="2"/>
  <c r="BT19" i="2"/>
  <c r="BT16" i="2"/>
  <c r="N16" i="2"/>
  <c r="BT13" i="2"/>
  <c r="N13" i="2"/>
  <c r="BT11" i="2"/>
  <c r="BT8" i="2"/>
  <c r="N8" i="2"/>
  <c r="BW22" i="2"/>
  <c r="O22" i="2"/>
  <c r="N19" i="2"/>
  <c r="N11" i="2"/>
  <c r="N27" i="2"/>
  <c r="N7" i="2"/>
  <c r="N17" i="2"/>
  <c r="BW28" i="2"/>
  <c r="O28" i="2"/>
  <c r="N28" i="2"/>
  <c r="N6" i="2"/>
  <c r="N24" i="2"/>
  <c r="N9" i="2"/>
  <c r="BW15" i="2"/>
  <c r="O15" i="2"/>
  <c r="N15" i="2"/>
  <c r="BW20" i="2"/>
  <c r="O20" i="2"/>
  <c r="N20" i="2"/>
  <c r="BW25" i="2"/>
  <c r="O25" i="2"/>
  <c r="N25" i="2"/>
  <c r="N12" i="2"/>
  <c r="BW18" i="2"/>
  <c r="O18" i="2"/>
  <c r="BW5" i="2"/>
  <c r="O5" i="2"/>
  <c r="BW13" i="2"/>
  <c r="O13" i="2"/>
  <c r="BW26" i="2"/>
  <c r="O26" i="2"/>
  <c r="H7" i="2"/>
  <c r="H9" i="2"/>
  <c r="H11" i="2"/>
  <c r="H13" i="2"/>
  <c r="H15" i="2"/>
  <c r="H17" i="2"/>
  <c r="H19" i="2"/>
  <c r="H21" i="2"/>
  <c r="H23" i="2"/>
  <c r="H25" i="2"/>
  <c r="H27" i="2"/>
  <c r="H6" i="2"/>
  <c r="H5" i="2"/>
  <c r="BV6" i="2"/>
  <c r="BU6" i="2"/>
  <c r="BW6" i="2"/>
  <c r="O6" i="2"/>
  <c r="BV27" i="2"/>
  <c r="BU26" i="2"/>
  <c r="BU24" i="2"/>
  <c r="BW24" i="2"/>
  <c r="O24" i="2"/>
  <c r="BV24" i="2"/>
  <c r="BU23" i="2"/>
  <c r="BW23" i="2"/>
  <c r="O23" i="2"/>
  <c r="BV21" i="2"/>
  <c r="BU21" i="2"/>
  <c r="BW21" i="2"/>
  <c r="O21" i="2"/>
  <c r="BU19" i="2"/>
  <c r="BW19" i="2"/>
  <c r="O19" i="2"/>
  <c r="BV18" i="2"/>
  <c r="BU17" i="2"/>
  <c r="BW17" i="2"/>
  <c r="O17" i="2"/>
  <c r="BU16" i="2"/>
  <c r="BW16" i="2"/>
  <c r="O16" i="2"/>
  <c r="BV16" i="2"/>
  <c r="BV14" i="2"/>
  <c r="BU14" i="2"/>
  <c r="BW14" i="2"/>
  <c r="O14" i="2"/>
  <c r="BU11" i="2"/>
  <c r="BW11" i="2"/>
  <c r="O11" i="2"/>
  <c r="BV11" i="2"/>
  <c r="BU10" i="2"/>
  <c r="BW10" i="2"/>
  <c r="O10" i="2"/>
  <c r="BV9" i="2"/>
  <c r="BU9" i="2"/>
  <c r="BW9" i="2"/>
  <c r="O9" i="2"/>
  <c r="BU8" i="2"/>
  <c r="BW8" i="2"/>
  <c r="O8" i="2"/>
  <c r="BV8" i="2"/>
  <c r="BU7" i="2"/>
  <c r="BW7" i="2"/>
  <c r="O7" i="2"/>
  <c r="H28" i="2"/>
  <c r="H24" i="2"/>
  <c r="H20" i="2"/>
  <c r="H16" i="2"/>
  <c r="H12" i="2"/>
  <c r="H8" i="2"/>
  <c r="M21" i="2"/>
  <c r="I21" i="2"/>
  <c r="F21" i="2"/>
  <c r="E21" i="2"/>
  <c r="M17" i="2"/>
  <c r="I17" i="2"/>
  <c r="F17" i="2"/>
  <c r="E17" i="2"/>
  <c r="M13" i="2"/>
  <c r="I13" i="2"/>
  <c r="F13" i="2"/>
  <c r="E13" i="2"/>
  <c r="M11" i="2"/>
  <c r="I11" i="2"/>
  <c r="F11" i="2"/>
  <c r="E11" i="2"/>
  <c r="BV5" i="2"/>
</calcChain>
</file>

<file path=xl/sharedStrings.xml><?xml version="1.0" encoding="utf-8"?>
<sst xmlns="http://schemas.openxmlformats.org/spreadsheetml/2006/main" count="464" uniqueCount="189">
  <si>
    <t>Datums:</t>
  </si>
  <si>
    <t>Nr.p.k.</t>
  </si>
  <si>
    <t>Uzvārds, vārds</t>
  </si>
  <si>
    <t>Klubs</t>
  </si>
  <si>
    <t>Tituls</t>
  </si>
  <si>
    <t>IK/st</t>
  </si>
  <si>
    <t>Punkti</t>
  </si>
  <si>
    <t>Spēļu sk.</t>
  </si>
  <si>
    <t>Max P</t>
  </si>
  <si>
    <t>Reitinga koeficents:</t>
  </si>
  <si>
    <t xml:space="preserve">     Sacensību vieta: </t>
  </si>
  <si>
    <t>Pretinieku   IK</t>
  </si>
  <si>
    <t>Bucholts</t>
  </si>
  <si>
    <t>Nr.</t>
  </si>
  <si>
    <t>Uzvārds,Vārds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</si>
  <si>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</si>
  <si>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</si>
  <si>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</si>
  <si>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</si>
  <si>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</si>
  <si>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</si>
  <si>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</si>
  <si>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</si>
  <si>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</si>
  <si>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</si>
  <si>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</si>
  <si>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</si>
  <si>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</si>
  <si>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</si>
  <si>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</si>
  <si>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</si>
  <si>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 xml:space="preserve">       Sacensību tiesnesis:    </t>
  </si>
  <si>
    <t xml:space="preserve">       Galvenais tiesnesis:   </t>
  </si>
  <si>
    <t>Kolektīvs         dz. vieta</t>
  </si>
  <si>
    <t>65 % no Max P</t>
  </si>
  <si>
    <t>Kārtas</t>
  </si>
  <si>
    <t>09-09-2019</t>
  </si>
  <si>
    <t>Sezonas atklasanas turnirs 2019</t>
  </si>
  <si>
    <t>Cielens Alvils</t>
  </si>
  <si>
    <t>Pudurs Ints</t>
  </si>
  <si>
    <t>Stalidzans Edgars</t>
  </si>
  <si>
    <t>More Inara</t>
  </si>
  <si>
    <t>Reinbergs Maris</t>
  </si>
  <si>
    <t>Reinbergs Arvids</t>
  </si>
  <si>
    <t>Spalvens Rolands</t>
  </si>
  <si>
    <t>Tindenovskis Aldis</t>
  </si>
  <si>
    <t>Grinpukals Janis</t>
  </si>
  <si>
    <t>Caklis Aivars</t>
  </si>
  <si>
    <t>Kalmane Dita</t>
  </si>
  <si>
    <t>Kalmanis Juris</t>
  </si>
  <si>
    <t>Perkons Janis</t>
  </si>
  <si>
    <t>Grigorovics Ruslans</t>
  </si>
  <si>
    <t>Cuda Aigars</t>
  </si>
  <si>
    <t>Kovalonoks Valerijs</t>
  </si>
  <si>
    <t>Bisovs Aldis</t>
  </si>
  <si>
    <t>Fiseris Harijs</t>
  </si>
  <si>
    <t>Strauss Janis</t>
  </si>
  <si>
    <t>Cela Maris</t>
  </si>
  <si>
    <t>Blums Imants</t>
  </si>
  <si>
    <t>Caklis Imants</t>
  </si>
  <si>
    <t>Petersone Alise</t>
  </si>
  <si>
    <t>Nicmanis Modris</t>
  </si>
  <si>
    <t>Tal</t>
  </si>
  <si>
    <t>Rig</t>
  </si>
  <si>
    <t>Ven</t>
  </si>
  <si>
    <t>Lau</t>
  </si>
  <si>
    <t>Kol</t>
  </si>
  <si>
    <t>Zle</t>
  </si>
  <si>
    <t>Jel</t>
  </si>
  <si>
    <t>Roj</t>
  </si>
  <si>
    <t>Anu</t>
  </si>
  <si>
    <t>Pla</t>
  </si>
  <si>
    <t>R1</t>
  </si>
  <si>
    <t>13w1</t>
  </si>
  <si>
    <t>14b1</t>
  </si>
  <si>
    <t>15w1</t>
  </si>
  <si>
    <t>16b0</t>
  </si>
  <si>
    <t>17w0</t>
  </si>
  <si>
    <t>18b1</t>
  </si>
  <si>
    <t>19w0</t>
  </si>
  <si>
    <t>20b0</t>
  </si>
  <si>
    <t>21w0</t>
  </si>
  <si>
    <t>22b1</t>
  </si>
  <si>
    <t>23w1</t>
  </si>
  <si>
    <t>24b0</t>
  </si>
  <si>
    <t>1b0</t>
  </si>
  <si>
    <t>2w0</t>
  </si>
  <si>
    <t>3b0</t>
  </si>
  <si>
    <t>4w1</t>
  </si>
  <si>
    <t>5b1</t>
  </si>
  <si>
    <t>6w0</t>
  </si>
  <si>
    <t>7b1</t>
  </si>
  <si>
    <t>8w1</t>
  </si>
  <si>
    <t>9b1</t>
  </si>
  <si>
    <t>10w0</t>
  </si>
  <si>
    <t>11b0</t>
  </si>
  <si>
    <t>12w1</t>
  </si>
  <si>
    <t>R2</t>
  </si>
  <si>
    <t>17b0</t>
  </si>
  <si>
    <t>16w0</t>
  </si>
  <si>
    <t>19b1</t>
  </si>
  <si>
    <t>14w0</t>
  </si>
  <si>
    <t>13b0</t>
  </si>
  <si>
    <t>20w1</t>
  </si>
  <si>
    <t>15b1</t>
  </si>
  <si>
    <t>18w1</t>
  </si>
  <si>
    <t>23b1</t>
  </si>
  <si>
    <t>24w1</t>
  </si>
  <si>
    <t>21b0</t>
  </si>
  <si>
    <t>22w0</t>
  </si>
  <si>
    <t>5w1</t>
  </si>
  <si>
    <t>4b1</t>
  </si>
  <si>
    <t>7w0</t>
  </si>
  <si>
    <t>2b1</t>
  </si>
  <si>
    <t>1w1</t>
  </si>
  <si>
    <t>8b0</t>
  </si>
  <si>
    <t>3w0</t>
  </si>
  <si>
    <t>6b0</t>
  </si>
  <si>
    <t>11w1</t>
  </si>
  <si>
    <t>12b1</t>
  </si>
  <si>
    <t>9w0</t>
  </si>
  <si>
    <t>10b0</t>
  </si>
  <si>
    <t>R3</t>
  </si>
  <si>
    <t>14w1</t>
  </si>
  <si>
    <t>15b0</t>
  </si>
  <si>
    <t>16b1</t>
  </si>
  <si>
    <t>13w0</t>
  </si>
  <si>
    <t>22b0</t>
  </si>
  <si>
    <t>19w1</t>
  </si>
  <si>
    <t>21b1</t>
  </si>
  <si>
    <t>3b1</t>
  </si>
  <si>
    <t>12w0</t>
  </si>
  <si>
    <t>9b0</t>
  </si>
  <si>
    <t>2w1</t>
  </si>
  <si>
    <t>5b0</t>
  </si>
  <si>
    <t>R4</t>
  </si>
  <si>
    <t>14b0</t>
  </si>
  <si>
    <t>24b1</t>
  </si>
  <si>
    <t>6b1</t>
  </si>
  <si>
    <t>1w0</t>
  </si>
  <si>
    <t>9w1</t>
  </si>
  <si>
    <t>4w0</t>
  </si>
  <si>
    <t>3w1</t>
  </si>
  <si>
    <t>13b1</t>
  </si>
  <si>
    <t>18w0</t>
  </si>
  <si>
    <t>R5</t>
  </si>
  <si>
    <t>18b0</t>
  </si>
  <si>
    <t>22w1</t>
  </si>
  <si>
    <t>16w1</t>
  </si>
  <si>
    <t>8w0</t>
  </si>
  <si>
    <t>7b0</t>
  </si>
  <si>
    <t>10b1</t>
  </si>
  <si>
    <t>4b0</t>
  </si>
  <si>
    <t>R6</t>
  </si>
  <si>
    <t>5w0</t>
  </si>
  <si>
    <t>17b1</t>
  </si>
  <si>
    <t>21w1</t>
  </si>
  <si>
    <t>19b0</t>
  </si>
  <si>
    <t>7w1</t>
  </si>
  <si>
    <t>23w0</t>
  </si>
  <si>
    <t>R7</t>
  </si>
  <si>
    <t>10w1</t>
  </si>
  <si>
    <t>15w0</t>
  </si>
  <si>
    <t>11b1</t>
  </si>
  <si>
    <t>R8</t>
  </si>
  <si>
    <t>1b1</t>
  </si>
  <si>
    <t>2b0</t>
  </si>
  <si>
    <t>17w1</t>
  </si>
  <si>
    <t>11w0</t>
  </si>
  <si>
    <t>R9</t>
  </si>
  <si>
    <t>12b0</t>
  </si>
  <si>
    <t>8b1</t>
  </si>
  <si>
    <t>20b1</t>
  </si>
  <si>
    <t>R10</t>
  </si>
  <si>
    <t>6w1</t>
  </si>
  <si>
    <t>R11</t>
  </si>
  <si>
    <t>24w0</t>
  </si>
  <si>
    <t>20w0</t>
  </si>
  <si>
    <t>R12</t>
  </si>
  <si>
    <t>R13</t>
  </si>
  <si>
    <t>Talsi</t>
  </si>
  <si>
    <t>Rīga</t>
  </si>
  <si>
    <t>Ventspils</t>
  </si>
  <si>
    <t>Lauciene</t>
  </si>
  <si>
    <t>Kolka</t>
  </si>
  <si>
    <t>Jelgava</t>
  </si>
  <si>
    <t>Inga Slāviete</t>
  </si>
  <si>
    <t>TNK sezonas atklasanas turnirs 2019</t>
  </si>
  <si>
    <t>Talsi, Kareivju iela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</si>
</sst>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40" x14ac:knownFonts="1">
    <font>
      <sz val="10"/>
      <name val="Arial"/>
      <charset val="186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12"/>
      <name val="Arial Black"/>
      <family val="2"/>
      <charset val="204"/>
    </font>
    <font>
      <b/>
      <sz val="10"/>
      <name val="Arial Black"/>
      <family val="2"/>
      <charset val="186"/>
    </font>
    <font>
      <sz val="10"/>
      <color indexed="9"/>
      <name val="Arial Black"/>
      <family val="2"/>
      <charset val="186"/>
    </font>
    <font>
      <sz val="10"/>
      <name val="Arial Black"/>
      <family val="2"/>
      <charset val="162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i/>
      <sz val="20"/>
      <name val="Times New Roman"/>
      <family val="1"/>
      <charset val="186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9"/>
      <color indexed="14"/>
      <name val="Arial"/>
      <family val="2"/>
    </font>
    <font>
      <b/>
      <sz val="9"/>
      <color indexed="14"/>
      <name val="Arial"/>
      <family val="2"/>
      <charset val="186"/>
    </font>
    <font>
      <sz val="9"/>
      <name val="Arial"/>
      <family val="2"/>
      <charset val="186"/>
    </font>
    <font>
      <sz val="8"/>
      <name val="Arial"/>
      <charset val="186"/>
    </font>
    <font>
      <b/>
      <sz val="10"/>
      <color indexed="9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0" fontId="7" fillId="0" borderId="2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Fill="1"/>
    <xf numFmtId="0" fontId="13" fillId="0" borderId="0" xfId="0" applyFont="1" applyFill="1"/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10" fillId="2" borderId="0" xfId="0" applyFont="1" applyFill="1" applyAlignment="1"/>
    <xf numFmtId="0" fontId="14" fillId="2" borderId="0" xfId="0" applyFont="1" applyFill="1"/>
    <xf numFmtId="2" fontId="16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vertical="center"/>
    </xf>
    <xf numFmtId="1" fontId="17" fillId="2" borderId="5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170" fontId="13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 applyProtection="1">
      <alignment horizontal="center" vertical="center"/>
      <protection hidden="1"/>
    </xf>
    <xf numFmtId="0" fontId="26" fillId="2" borderId="9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vertical="center" wrapText="1"/>
    </xf>
    <xf numFmtId="1" fontId="17" fillId="2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170" fontId="13" fillId="2" borderId="0" xfId="0" applyNumberFormat="1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1" fillId="2" borderId="1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 wrapText="1"/>
    </xf>
    <xf numFmtId="1" fontId="32" fillId="2" borderId="0" xfId="0" applyNumberFormat="1" applyFont="1" applyFill="1" applyBorder="1" applyAlignment="1">
      <alignment horizontal="center" vertical="center"/>
    </xf>
    <xf numFmtId="1" fontId="33" fillId="2" borderId="0" xfId="0" applyNumberFormat="1" applyFont="1" applyFill="1" applyBorder="1" applyAlignment="1">
      <alignment horizontal="center" vertical="center"/>
    </xf>
    <xf numFmtId="1" fontId="30" fillId="2" borderId="0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>
      <alignment horizontal="left"/>
    </xf>
    <xf numFmtId="0" fontId="18" fillId="2" borderId="0" xfId="0" applyFont="1" applyFill="1" applyBorder="1" applyAlignment="1">
      <alignment horizontal="center"/>
    </xf>
    <xf numFmtId="1" fontId="35" fillId="2" borderId="0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21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Alignment="1">
      <alignment horizontal="left"/>
    </xf>
    <xf numFmtId="0" fontId="0" fillId="2" borderId="0" xfId="0" applyFill="1" applyBorder="1"/>
    <xf numFmtId="0" fontId="11" fillId="3" borderId="13" xfId="0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70" fontId="13" fillId="2" borderId="15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 applyProtection="1">
      <alignment horizontal="center" vertical="center"/>
      <protection hidden="1"/>
    </xf>
    <xf numFmtId="1" fontId="13" fillId="2" borderId="15" xfId="0" applyNumberFormat="1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>
      <alignment horizontal="center"/>
    </xf>
    <xf numFmtId="0" fontId="11" fillId="2" borderId="19" xfId="0" applyFont="1" applyFill="1" applyBorder="1" applyAlignment="1" applyProtection="1">
      <alignment horizontal="center" vertical="center"/>
      <protection hidden="1"/>
    </xf>
    <xf numFmtId="0" fontId="11" fillId="2" borderId="20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1" fontId="24" fillId="2" borderId="5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/>
      <protection hidden="1"/>
    </xf>
    <xf numFmtId="0" fontId="26" fillId="2" borderId="21" xfId="0" applyFont="1" applyFill="1" applyBorder="1" applyAlignment="1" applyProtection="1">
      <alignment horizontal="center" vertical="center"/>
      <protection hidden="1"/>
    </xf>
    <xf numFmtId="0" fontId="26" fillId="2" borderId="22" xfId="0" applyFont="1" applyFill="1" applyBorder="1" applyAlignment="1" applyProtection="1">
      <alignment horizontal="center" vertical="center"/>
      <protection hidden="1"/>
    </xf>
    <xf numFmtId="0" fontId="26" fillId="2" borderId="23" xfId="0" applyFont="1" applyFill="1" applyBorder="1" applyAlignment="1" applyProtection="1">
      <alignment horizontal="center" vertical="center"/>
      <protection hidden="1"/>
    </xf>
    <xf numFmtId="0" fontId="18" fillId="4" borderId="2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vertical="center"/>
    </xf>
    <xf numFmtId="0" fontId="26" fillId="2" borderId="3" xfId="0" applyFont="1" applyFill="1" applyBorder="1" applyAlignment="1" applyProtection="1">
      <alignment horizontal="center" vertical="center"/>
      <protection hidden="1"/>
    </xf>
    <xf numFmtId="0" fontId="26" fillId="2" borderId="27" xfId="0" applyFont="1" applyFill="1" applyBorder="1" applyAlignment="1" applyProtection="1">
      <alignment horizontal="center" vertical="center"/>
      <protection hidden="1"/>
    </xf>
    <xf numFmtId="0" fontId="26" fillId="2" borderId="28" xfId="0" applyFont="1" applyFill="1" applyBorder="1" applyAlignment="1" applyProtection="1">
      <alignment horizontal="center" vertical="center"/>
      <protection hidden="1"/>
    </xf>
    <xf numFmtId="0" fontId="26" fillId="2" borderId="29" xfId="0" applyFont="1" applyFill="1" applyBorder="1" applyAlignment="1" applyProtection="1">
      <alignment horizontal="center" vertical="center"/>
      <protection hidden="1"/>
    </xf>
    <xf numFmtId="0" fontId="13" fillId="2" borderId="3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1" fontId="11" fillId="3" borderId="34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/>
    <xf numFmtId="0" fontId="4" fillId="2" borderId="1" xfId="0" applyFont="1" applyFill="1" applyBorder="1" applyAlignment="1">
      <alignment horizontal="center"/>
    </xf>
    <xf numFmtId="1" fontId="5" fillId="2" borderId="0" xfId="0" applyNumberFormat="1" applyFont="1" applyFill="1" applyAlignment="1">
      <alignment horizontal="left"/>
    </xf>
    <xf numFmtId="0" fontId="6" fillId="2" borderId="43" xfId="0" applyFont="1" applyFill="1" applyBorder="1" applyAlignment="1"/>
    <xf numFmtId="0" fontId="0" fillId="2" borderId="43" xfId="0" applyFill="1" applyBorder="1"/>
    <xf numFmtId="0" fontId="6" fillId="2" borderId="43" xfId="0" applyFont="1" applyFill="1" applyBorder="1" applyAlignment="1">
      <alignment horizontal="left"/>
    </xf>
    <xf numFmtId="1" fontId="23" fillId="2" borderId="44" xfId="0" applyNumberFormat="1" applyFont="1" applyFill="1" applyBorder="1" applyAlignment="1">
      <alignment horizontal="center" vertical="center"/>
    </xf>
    <xf numFmtId="1" fontId="23" fillId="2" borderId="45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1" fontId="23" fillId="2" borderId="46" xfId="0" applyNumberFormat="1" applyFont="1" applyFill="1" applyBorder="1" applyAlignment="1">
      <alignment horizontal="center" vertical="center"/>
    </xf>
    <xf numFmtId="1" fontId="24" fillId="2" borderId="45" xfId="0" applyNumberFormat="1" applyFont="1" applyFill="1" applyBorder="1" applyAlignment="1">
      <alignment horizontal="center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1" fontId="24" fillId="2" borderId="44" xfId="0" applyNumberFormat="1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/>
    </xf>
    <xf numFmtId="1" fontId="8" fillId="2" borderId="44" xfId="0" applyNumberFormat="1" applyFont="1" applyFill="1" applyBorder="1" applyAlignment="1">
      <alignment horizontal="center" vertical="center"/>
    </xf>
    <xf numFmtId="1" fontId="8" fillId="2" borderId="15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" fillId="2" borderId="0" xfId="0" applyFont="1" applyFill="1" applyAlignment="1">
      <alignment vertical="center"/>
    </xf>
    <xf numFmtId="49" fontId="39" fillId="2" borderId="0" xfId="0" applyNumberFormat="1" applyFont="1" applyFill="1" applyAlignment="1">
      <alignment vertical="center"/>
    </xf>
    <xf numFmtId="0" fontId="4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" fontId="8" fillId="0" borderId="1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left" vertical="center"/>
    </xf>
    <xf numFmtId="0" fontId="17" fillId="2" borderId="48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11" fillId="4" borderId="14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8" fillId="4" borderId="26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18" fillId="4" borderId="22" xfId="0" applyFont="1" applyFill="1" applyBorder="1" applyAlignment="1" applyProtection="1">
      <alignment horizontal="center" vertical="center"/>
      <protection hidden="1"/>
    </xf>
    <xf numFmtId="0" fontId="18" fillId="4" borderId="25" xfId="0" applyFont="1" applyFill="1" applyBorder="1" applyAlignment="1" applyProtection="1">
      <alignment horizontal="center" vertical="center"/>
      <protection hidden="1"/>
    </xf>
    <xf numFmtId="0" fontId="18" fillId="4" borderId="47" xfId="0" applyFont="1" applyFill="1" applyBorder="1" applyAlignment="1" applyProtection="1">
      <alignment horizontal="center" vertical="center"/>
      <protection hidden="1"/>
    </xf>
    <xf numFmtId="0" fontId="18" fillId="4" borderId="24" xfId="0" applyFont="1" applyFill="1" applyBorder="1" applyAlignment="1" applyProtection="1">
      <alignment horizontal="center" vertical="center"/>
      <protection hidden="1"/>
    </xf>
  </cellXfs>
  <cellStyles count="1">
    <cellStyle name="Parasts" xfId="0" builtinId="0"/>
  </cellStyles>
  <dxfs count="1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indexed="8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1.emf"/><Relationship Id="rId2" Type="http://schemas.openxmlformats.org/officeDocument/2006/relationships/image" Target="../media/image6.emf"/><Relationship Id="rId1" Type="http://schemas.openxmlformats.org/officeDocument/2006/relationships/image" Target="../media/image7.emf"/><Relationship Id="rId6" Type="http://schemas.openxmlformats.org/officeDocument/2006/relationships/image" Target="../media/image2.emf"/><Relationship Id="rId5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</xdr:row>
          <xdr:rowOff>276225</xdr:rowOff>
        </xdr:from>
        <xdr:to>
          <xdr:col>6</xdr:col>
          <xdr:colOff>533400</xdr:colOff>
          <xdr:row>4</xdr:row>
          <xdr:rowOff>57150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4</xdr:row>
          <xdr:rowOff>133350</xdr:rowOff>
        </xdr:from>
        <xdr:to>
          <xdr:col>6</xdr:col>
          <xdr:colOff>542925</xdr:colOff>
          <xdr:row>5</xdr:row>
          <xdr:rowOff>266700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9525</xdr:rowOff>
        </xdr:from>
        <xdr:to>
          <xdr:col>6</xdr:col>
          <xdr:colOff>628650</xdr:colOff>
          <xdr:row>0</xdr:row>
          <xdr:rowOff>352425</xdr:rowOff>
        </xdr:to>
        <xdr:sp macro="" textlink="">
          <xdr:nvSpPr>
            <xdr:cNvPr id="1030" name="TextBox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114300</xdr:colOff>
          <xdr:row>0</xdr:row>
          <xdr:rowOff>704850</xdr:rowOff>
        </xdr:from>
        <xdr:to>
          <xdr:col>2</xdr:col>
          <xdr:colOff>9525</xdr:colOff>
          <xdr:row>4</xdr:row>
          <xdr:rowOff>257175</xdr:rowOff>
        </xdr:to>
        <xdr:sp macro="" textlink="">
          <xdr:nvSpPr>
            <xdr:cNvPr id="1031" name="Image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257175</xdr:rowOff>
        </xdr:from>
        <xdr:to>
          <xdr:col>1</xdr:col>
          <xdr:colOff>1276350</xdr:colOff>
          <xdr:row>5</xdr:row>
          <xdr:rowOff>104775</xdr:rowOff>
        </xdr:to>
        <xdr:sp macro="" textlink="">
          <xdr:nvSpPr>
            <xdr:cNvPr id="1032" name="Text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342900</xdr:rowOff>
        </xdr:from>
        <xdr:to>
          <xdr:col>6</xdr:col>
          <xdr:colOff>619125</xdr:colOff>
          <xdr:row>0</xdr:row>
          <xdr:rowOff>695325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5</xdr:row>
          <xdr:rowOff>85725</xdr:rowOff>
        </xdr:from>
        <xdr:to>
          <xdr:col>2</xdr:col>
          <xdr:colOff>676275</xdr:colOff>
          <xdr:row>5</xdr:row>
          <xdr:rowOff>352425</xdr:rowOff>
        </xdr:to>
        <xdr:sp macro="" textlink="">
          <xdr:nvSpPr>
            <xdr:cNvPr id="1035" name="TextBox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1">
    <tabColor indexed="10"/>
  </sheetPr>
  <dimension ref="A1:U109"/>
  <sheetViews>
    <sheetView topLeftCell="A21" workbookViewId="0">
      <selection activeCell="I6" sqref="I6"/>
    </sheetView>
  </sheetViews>
  <sheetFormatPr defaultRowHeight="12.75" x14ac:dyDescent="0.2"/>
  <cols>
    <col min="1" max="1" width="9.7109375" customWidth="1"/>
    <col min="2" max="2" width="20.7109375" customWidth="1"/>
    <col min="3" max="3" width="15.7109375" customWidth="1"/>
    <col min="4" max="20" width="9.7109375" customWidth="1"/>
  </cols>
  <sheetData>
    <row r="1" spans="1:21" ht="60" customHeight="1" x14ac:dyDescent="0.2">
      <c r="A1" s="138"/>
      <c r="B1" s="139"/>
      <c r="C1" s="139"/>
      <c r="D1" s="139"/>
      <c r="E1" s="139"/>
      <c r="F1" s="139"/>
      <c r="G1" s="14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67"/>
    </row>
    <row r="2" spans="1:21" ht="29.25" customHeight="1" x14ac:dyDescent="0.2">
      <c r="A2" s="141"/>
      <c r="B2" s="90"/>
      <c r="C2" s="90"/>
      <c r="D2" s="90"/>
      <c r="E2" s="90"/>
      <c r="F2" s="90"/>
      <c r="G2" s="142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167"/>
    </row>
    <row r="3" spans="1:21" ht="29.25" customHeight="1" x14ac:dyDescent="0.2">
      <c r="A3" s="141"/>
      <c r="B3" s="90"/>
      <c r="C3" s="90"/>
      <c r="D3" s="90"/>
      <c r="E3" s="90"/>
      <c r="F3" s="90"/>
      <c r="G3" s="142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167"/>
    </row>
    <row r="4" spans="1:21" ht="29.25" customHeight="1" x14ac:dyDescent="0.2">
      <c r="A4" s="141"/>
      <c r="B4" s="90"/>
      <c r="C4" s="90"/>
      <c r="D4" s="90"/>
      <c r="E4" s="90"/>
      <c r="F4" s="90"/>
      <c r="G4" s="142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167"/>
    </row>
    <row r="5" spans="1:21" ht="33" customHeight="1" x14ac:dyDescent="0.2">
      <c r="A5" s="141"/>
      <c r="B5" s="90"/>
      <c r="C5" s="90"/>
      <c r="D5" s="90"/>
      <c r="E5" s="90"/>
      <c r="F5" s="90"/>
      <c r="G5" s="142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67"/>
    </row>
    <row r="6" spans="1:21" ht="29.25" customHeight="1" thickBot="1" x14ac:dyDescent="0.25">
      <c r="A6" s="143"/>
      <c r="B6" s="144"/>
      <c r="C6" s="144"/>
      <c r="D6" s="144"/>
      <c r="E6" s="144"/>
      <c r="F6" s="144"/>
      <c r="G6" s="145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67"/>
    </row>
    <row r="7" spans="1:21" ht="30.75" customHeight="1" x14ac:dyDescent="0.2">
      <c r="A7" s="174" t="s">
        <v>37</v>
      </c>
      <c r="B7" s="174"/>
      <c r="C7" s="174"/>
      <c r="D7" s="174"/>
      <c r="E7" s="174"/>
      <c r="F7" s="174"/>
      <c r="G7" s="174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pans="1:21" ht="15.75" customHeight="1" x14ac:dyDescent="0.5">
      <c r="A8" s="146" t="s">
        <v>0</v>
      </c>
      <c r="B8" s="169" t="s">
        <v>36</v>
      </c>
      <c r="C8" s="147"/>
      <c r="D8" s="148"/>
      <c r="E8" s="149"/>
      <c r="F8" s="149"/>
      <c r="G8" s="149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</row>
    <row r="9" spans="1:21" ht="15" x14ac:dyDescent="0.3">
      <c r="A9" s="150" t="str">
        <f>IF(ISERROR(B9="BRIVS"),"0",C9)</f>
        <v>0</v>
      </c>
      <c r="B9" s="170" t="e">
        <f>IF(B35="$PNAME",0,LOOKUP(C9,A11:A36,B11:B36))</f>
        <v>#N/A</v>
      </c>
      <c r="C9" s="151" t="e">
        <f>IF(A35="$PP",0,LOOKUP("999*",E11:E36,A11:A36))</f>
        <v>#N/A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1" ht="9" customHeight="1" x14ac:dyDescent="0.3">
      <c r="A10" s="152"/>
      <c r="B10" s="153"/>
      <c r="C10" s="154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</row>
    <row r="11" spans="1:21" ht="15" x14ac:dyDescent="0.2">
      <c r="A11" s="1" t="s">
        <v>1</v>
      </c>
      <c r="B11" s="1" t="s">
        <v>2</v>
      </c>
      <c r="C11" s="1" t="s">
        <v>3</v>
      </c>
      <c r="D11" s="2" t="s">
        <v>4</v>
      </c>
      <c r="E11" s="2" t="s">
        <v>5</v>
      </c>
      <c r="F11" s="3" t="s">
        <v>6</v>
      </c>
      <c r="G11" s="2" t="s">
        <v>7</v>
      </c>
      <c r="H11" s="2" t="s">
        <v>72</v>
      </c>
      <c r="I11" s="2" t="s">
        <v>97</v>
      </c>
      <c r="J11" s="2" t="s">
        <v>122</v>
      </c>
      <c r="K11" s="2" t="s">
        <v>135</v>
      </c>
      <c r="L11" s="2" t="s">
        <v>145</v>
      </c>
      <c r="M11" s="2" t="s">
        <v>153</v>
      </c>
      <c r="N11" s="2" t="s">
        <v>160</v>
      </c>
      <c r="O11" s="2" t="s">
        <v>164</v>
      </c>
      <c r="P11" s="2" t="s">
        <v>169</v>
      </c>
      <c r="Q11" s="2" t="s">
        <v>173</v>
      </c>
      <c r="R11" s="2" t="s">
        <v>175</v>
      </c>
      <c r="S11" s="2" t="s">
        <v>178</v>
      </c>
      <c r="T11" s="2" t="s">
        <v>179</v>
      </c>
    </row>
    <row r="12" spans="1:21" x14ac:dyDescent="0.2">
      <c r="A12" s="171">
        <v>1</v>
      </c>
      <c r="B12" s="172" t="s">
        <v>38</v>
      </c>
      <c r="C12" s="171" t="s">
        <v>62</v>
      </c>
      <c r="D12" s="171"/>
      <c r="E12" s="173">
        <v>1516</v>
      </c>
      <c r="F12" s="171">
        <v>10</v>
      </c>
      <c r="G12" s="171">
        <v>13</v>
      </c>
      <c r="H12" s="171" t="s">
        <v>73</v>
      </c>
      <c r="I12" s="171" t="s">
        <v>98</v>
      </c>
      <c r="J12" s="171" t="s">
        <v>123</v>
      </c>
      <c r="K12" s="171" t="s">
        <v>125</v>
      </c>
      <c r="L12" s="171" t="s">
        <v>103</v>
      </c>
      <c r="M12" s="171" t="s">
        <v>151</v>
      </c>
      <c r="N12" s="171" t="s">
        <v>138</v>
      </c>
      <c r="O12" s="171" t="s">
        <v>149</v>
      </c>
      <c r="P12" s="171" t="s">
        <v>108</v>
      </c>
      <c r="Q12" s="171" t="s">
        <v>147</v>
      </c>
      <c r="R12" s="171" t="s">
        <v>130</v>
      </c>
      <c r="S12" s="171" t="s">
        <v>110</v>
      </c>
      <c r="T12" s="171" t="s">
        <v>119</v>
      </c>
    </row>
    <row r="13" spans="1:21" x14ac:dyDescent="0.2">
      <c r="A13" s="171">
        <v>2</v>
      </c>
      <c r="B13" s="172" t="s">
        <v>39</v>
      </c>
      <c r="C13" s="171" t="s">
        <v>62</v>
      </c>
      <c r="D13" s="171"/>
      <c r="E13" s="173">
        <v>1040</v>
      </c>
      <c r="F13" s="171">
        <v>5</v>
      </c>
      <c r="G13" s="171">
        <v>13</v>
      </c>
      <c r="H13" s="171" t="s">
        <v>74</v>
      </c>
      <c r="I13" s="171" t="s">
        <v>99</v>
      </c>
      <c r="J13" s="171" t="s">
        <v>80</v>
      </c>
      <c r="K13" s="171" t="s">
        <v>131</v>
      </c>
      <c r="L13" s="171" t="s">
        <v>146</v>
      </c>
      <c r="M13" s="171" t="s">
        <v>154</v>
      </c>
      <c r="N13" s="171" t="s">
        <v>106</v>
      </c>
      <c r="O13" s="171" t="s">
        <v>140</v>
      </c>
      <c r="P13" s="171" t="s">
        <v>127</v>
      </c>
      <c r="Q13" s="171" t="s">
        <v>84</v>
      </c>
      <c r="R13" s="171" t="s">
        <v>88</v>
      </c>
      <c r="S13" s="171" t="s">
        <v>162</v>
      </c>
      <c r="T13" s="171" t="s">
        <v>163</v>
      </c>
    </row>
    <row r="14" spans="1:21" x14ac:dyDescent="0.2">
      <c r="A14" s="171">
        <v>3</v>
      </c>
      <c r="B14" s="172" t="s">
        <v>40</v>
      </c>
      <c r="C14" s="171" t="s">
        <v>62</v>
      </c>
      <c r="D14" s="171"/>
      <c r="E14" s="173">
        <v>1405</v>
      </c>
      <c r="F14" s="171">
        <v>6</v>
      </c>
      <c r="G14" s="171">
        <v>13</v>
      </c>
      <c r="H14" s="171" t="s">
        <v>75</v>
      </c>
      <c r="I14" s="171" t="s">
        <v>100</v>
      </c>
      <c r="J14" s="171" t="s">
        <v>77</v>
      </c>
      <c r="K14" s="171" t="s">
        <v>80</v>
      </c>
      <c r="L14" s="171" t="s">
        <v>147</v>
      </c>
      <c r="M14" s="171" t="s">
        <v>102</v>
      </c>
      <c r="N14" s="171" t="s">
        <v>101</v>
      </c>
      <c r="O14" s="171" t="s">
        <v>111</v>
      </c>
      <c r="P14" s="171" t="s">
        <v>105</v>
      </c>
      <c r="Q14" s="171" t="s">
        <v>121</v>
      </c>
      <c r="R14" s="171" t="s">
        <v>139</v>
      </c>
      <c r="S14" s="171" t="s">
        <v>137</v>
      </c>
      <c r="T14" s="171" t="s">
        <v>90</v>
      </c>
    </row>
    <row r="15" spans="1:21" x14ac:dyDescent="0.2">
      <c r="A15" s="171">
        <v>4</v>
      </c>
      <c r="B15" s="172" t="s">
        <v>41</v>
      </c>
      <c r="C15" s="171" t="s">
        <v>63</v>
      </c>
      <c r="D15" s="171"/>
      <c r="E15" s="173">
        <v>1340</v>
      </c>
      <c r="F15" s="171">
        <v>5</v>
      </c>
      <c r="G15" s="171">
        <v>13</v>
      </c>
      <c r="H15" s="171" t="s">
        <v>76</v>
      </c>
      <c r="I15" s="171" t="s">
        <v>101</v>
      </c>
      <c r="J15" s="171" t="s">
        <v>124</v>
      </c>
      <c r="K15" s="171" t="s">
        <v>100</v>
      </c>
      <c r="L15" s="171" t="s">
        <v>107</v>
      </c>
      <c r="M15" s="171" t="s">
        <v>105</v>
      </c>
      <c r="N15" s="171" t="s">
        <v>108</v>
      </c>
      <c r="O15" s="171" t="s">
        <v>116</v>
      </c>
      <c r="P15" s="171" t="s">
        <v>170</v>
      </c>
      <c r="Q15" s="171" t="s">
        <v>159</v>
      </c>
      <c r="R15" s="171" t="s">
        <v>166</v>
      </c>
      <c r="S15" s="171" t="s">
        <v>140</v>
      </c>
      <c r="T15" s="171" t="s">
        <v>89</v>
      </c>
    </row>
    <row r="16" spans="1:21" x14ac:dyDescent="0.2">
      <c r="A16" s="171">
        <v>5</v>
      </c>
      <c r="B16" s="172" t="s">
        <v>42</v>
      </c>
      <c r="C16" s="171" t="s">
        <v>64</v>
      </c>
      <c r="D16" s="171"/>
      <c r="E16" s="173">
        <v>1096</v>
      </c>
      <c r="F16" s="171">
        <v>5</v>
      </c>
      <c r="G16" s="171">
        <v>13</v>
      </c>
      <c r="H16" s="171" t="s">
        <v>77</v>
      </c>
      <c r="I16" s="171" t="s">
        <v>102</v>
      </c>
      <c r="J16" s="171" t="s">
        <v>83</v>
      </c>
      <c r="K16" s="171" t="s">
        <v>136</v>
      </c>
      <c r="L16" s="171" t="s">
        <v>79</v>
      </c>
      <c r="M16" s="171" t="s">
        <v>113</v>
      </c>
      <c r="N16" s="171" t="s">
        <v>131</v>
      </c>
      <c r="O16" s="171" t="s">
        <v>84</v>
      </c>
      <c r="P16" s="171" t="s">
        <v>75</v>
      </c>
      <c r="Q16" s="171" t="s">
        <v>93</v>
      </c>
      <c r="R16" s="171" t="s">
        <v>118</v>
      </c>
      <c r="S16" s="171" t="s">
        <v>85</v>
      </c>
      <c r="T16" s="171" t="s">
        <v>141</v>
      </c>
    </row>
    <row r="17" spans="1:20" x14ac:dyDescent="0.2">
      <c r="A17" s="171">
        <v>6</v>
      </c>
      <c r="B17" s="172" t="s">
        <v>43</v>
      </c>
      <c r="C17" s="171" t="s">
        <v>64</v>
      </c>
      <c r="D17" s="171"/>
      <c r="E17" s="173">
        <v>1536</v>
      </c>
      <c r="F17" s="171">
        <v>10</v>
      </c>
      <c r="G17" s="171">
        <v>13</v>
      </c>
      <c r="H17" s="171" t="s">
        <v>78</v>
      </c>
      <c r="I17" s="171" t="s">
        <v>103</v>
      </c>
      <c r="J17" s="171" t="s">
        <v>125</v>
      </c>
      <c r="K17" s="171" t="s">
        <v>94</v>
      </c>
      <c r="L17" s="171" t="s">
        <v>129</v>
      </c>
      <c r="M17" s="171" t="s">
        <v>155</v>
      </c>
      <c r="N17" s="171" t="s">
        <v>139</v>
      </c>
      <c r="O17" s="171" t="s">
        <v>73</v>
      </c>
      <c r="P17" s="171" t="s">
        <v>171</v>
      </c>
      <c r="Q17" s="171" t="s">
        <v>136</v>
      </c>
      <c r="R17" s="171" t="s">
        <v>158</v>
      </c>
      <c r="S17" s="171" t="s">
        <v>147</v>
      </c>
      <c r="T17" s="171" t="s">
        <v>130</v>
      </c>
    </row>
    <row r="18" spans="1:20" x14ac:dyDescent="0.2">
      <c r="A18" s="171">
        <v>7</v>
      </c>
      <c r="B18" s="172" t="s">
        <v>44</v>
      </c>
      <c r="C18" s="171" t="s">
        <v>65</v>
      </c>
      <c r="D18" s="171"/>
      <c r="E18" s="173">
        <v>1245</v>
      </c>
      <c r="F18" s="171">
        <v>6</v>
      </c>
      <c r="G18" s="171">
        <v>13</v>
      </c>
      <c r="H18" s="171" t="s">
        <v>79</v>
      </c>
      <c r="I18" s="171" t="s">
        <v>104</v>
      </c>
      <c r="J18" s="171" t="s">
        <v>126</v>
      </c>
      <c r="K18" s="171" t="s">
        <v>137</v>
      </c>
      <c r="L18" s="171" t="s">
        <v>123</v>
      </c>
      <c r="M18" s="171" t="s">
        <v>127</v>
      </c>
      <c r="N18" s="171" t="s">
        <v>76</v>
      </c>
      <c r="O18" s="171" t="s">
        <v>144</v>
      </c>
      <c r="P18" s="171" t="s">
        <v>106</v>
      </c>
      <c r="Q18" s="171" t="s">
        <v>96</v>
      </c>
      <c r="R18" s="171" t="s">
        <v>117</v>
      </c>
      <c r="S18" s="171" t="s">
        <v>163</v>
      </c>
      <c r="T18" s="171" t="s">
        <v>77</v>
      </c>
    </row>
    <row r="19" spans="1:20" x14ac:dyDescent="0.2">
      <c r="A19" s="171">
        <v>8</v>
      </c>
      <c r="B19" s="172" t="s">
        <v>45</v>
      </c>
      <c r="C19" s="171" t="s">
        <v>66</v>
      </c>
      <c r="D19" s="171"/>
      <c r="E19" s="173">
        <v>1379</v>
      </c>
      <c r="F19" s="171">
        <v>9</v>
      </c>
      <c r="G19" s="171">
        <v>13</v>
      </c>
      <c r="H19" s="171" t="s">
        <v>80</v>
      </c>
      <c r="I19" s="171" t="s">
        <v>105</v>
      </c>
      <c r="J19" s="171" t="s">
        <v>127</v>
      </c>
      <c r="K19" s="171" t="s">
        <v>75</v>
      </c>
      <c r="L19" s="171" t="s">
        <v>119</v>
      </c>
      <c r="M19" s="171" t="s">
        <v>156</v>
      </c>
      <c r="N19" s="171" t="s">
        <v>161</v>
      </c>
      <c r="O19" s="171" t="s">
        <v>165</v>
      </c>
      <c r="P19" s="171" t="s">
        <v>90</v>
      </c>
      <c r="Q19" s="171" t="s">
        <v>143</v>
      </c>
      <c r="R19" s="171" t="s">
        <v>98</v>
      </c>
      <c r="S19" s="171" t="s">
        <v>123</v>
      </c>
      <c r="T19" s="171" t="s">
        <v>125</v>
      </c>
    </row>
    <row r="20" spans="1:20" x14ac:dyDescent="0.2">
      <c r="A20" s="171">
        <v>9</v>
      </c>
      <c r="B20" s="172" t="s">
        <v>46</v>
      </c>
      <c r="C20" s="171" t="s">
        <v>66</v>
      </c>
      <c r="D20" s="171"/>
      <c r="E20" s="173">
        <v>1000</v>
      </c>
      <c r="F20" s="171">
        <v>3</v>
      </c>
      <c r="G20" s="171">
        <v>13</v>
      </c>
      <c r="H20" s="171" t="s">
        <v>81</v>
      </c>
      <c r="I20" s="171" t="s">
        <v>106</v>
      </c>
      <c r="J20" s="171" t="s">
        <v>128</v>
      </c>
      <c r="K20" s="171" t="s">
        <v>98</v>
      </c>
      <c r="L20" s="171" t="s">
        <v>126</v>
      </c>
      <c r="M20" s="171" t="s">
        <v>136</v>
      </c>
      <c r="N20" s="171" t="s">
        <v>162</v>
      </c>
      <c r="O20" s="171" t="s">
        <v>166</v>
      </c>
      <c r="P20" s="171" t="s">
        <v>107</v>
      </c>
      <c r="Q20" s="171" t="s">
        <v>154</v>
      </c>
      <c r="R20" s="171" t="s">
        <v>170</v>
      </c>
      <c r="S20" s="171" t="s">
        <v>152</v>
      </c>
      <c r="T20" s="171" t="s">
        <v>144</v>
      </c>
    </row>
    <row r="21" spans="1:20" x14ac:dyDescent="0.2">
      <c r="A21" s="171">
        <v>10</v>
      </c>
      <c r="B21" s="172" t="s">
        <v>47</v>
      </c>
      <c r="C21" s="171" t="s">
        <v>67</v>
      </c>
      <c r="D21" s="171"/>
      <c r="E21" s="173">
        <v>1433</v>
      </c>
      <c r="F21" s="171">
        <v>8</v>
      </c>
      <c r="G21" s="171">
        <v>13</v>
      </c>
      <c r="H21" s="171" t="s">
        <v>82</v>
      </c>
      <c r="I21" s="171" t="s">
        <v>107</v>
      </c>
      <c r="J21" s="171" t="s">
        <v>129</v>
      </c>
      <c r="K21" s="171" t="s">
        <v>138</v>
      </c>
      <c r="L21" s="171" t="s">
        <v>77</v>
      </c>
      <c r="M21" s="171" t="s">
        <v>139</v>
      </c>
      <c r="N21" s="171" t="s">
        <v>115</v>
      </c>
      <c r="O21" s="171" t="s">
        <v>103</v>
      </c>
      <c r="P21" s="171" t="s">
        <v>102</v>
      </c>
      <c r="Q21" s="171" t="s">
        <v>142</v>
      </c>
      <c r="R21" s="171" t="s">
        <v>74</v>
      </c>
      <c r="S21" s="171" t="s">
        <v>148</v>
      </c>
      <c r="T21" s="171" t="s">
        <v>157</v>
      </c>
    </row>
    <row r="22" spans="1:20" x14ac:dyDescent="0.2">
      <c r="A22" s="171">
        <v>11</v>
      </c>
      <c r="B22" s="172" t="s">
        <v>48</v>
      </c>
      <c r="C22" s="171" t="s">
        <v>66</v>
      </c>
      <c r="D22" s="171"/>
      <c r="E22" s="173">
        <v>1000</v>
      </c>
      <c r="F22" s="171">
        <v>4</v>
      </c>
      <c r="G22" s="171">
        <v>13</v>
      </c>
      <c r="H22" s="171" t="s">
        <v>83</v>
      </c>
      <c r="I22" s="171" t="s">
        <v>108</v>
      </c>
      <c r="J22" s="171" t="s">
        <v>107</v>
      </c>
      <c r="K22" s="171" t="s">
        <v>127</v>
      </c>
      <c r="L22" s="171" t="s">
        <v>148</v>
      </c>
      <c r="M22" s="171" t="s">
        <v>80</v>
      </c>
      <c r="N22" s="171" t="s">
        <v>79</v>
      </c>
      <c r="O22" s="171" t="s">
        <v>104</v>
      </c>
      <c r="P22" s="171" t="s">
        <v>101</v>
      </c>
      <c r="Q22" s="171" t="s">
        <v>146</v>
      </c>
      <c r="R22" s="171" t="s">
        <v>134</v>
      </c>
      <c r="S22" s="171" t="s">
        <v>112</v>
      </c>
      <c r="T22" s="171" t="s">
        <v>86</v>
      </c>
    </row>
    <row r="23" spans="1:20" x14ac:dyDescent="0.2">
      <c r="A23" s="171">
        <v>12</v>
      </c>
      <c r="B23" s="172" t="s">
        <v>49</v>
      </c>
      <c r="C23" s="171" t="s">
        <v>66</v>
      </c>
      <c r="D23" s="171"/>
      <c r="E23" s="173">
        <v>1319</v>
      </c>
      <c r="F23" s="171">
        <v>6</v>
      </c>
      <c r="G23" s="171">
        <v>13</v>
      </c>
      <c r="H23" s="171" t="s">
        <v>84</v>
      </c>
      <c r="I23" s="171" t="s">
        <v>109</v>
      </c>
      <c r="J23" s="171" t="s">
        <v>78</v>
      </c>
      <c r="K23" s="171" t="s">
        <v>113</v>
      </c>
      <c r="L23" s="171" t="s">
        <v>149</v>
      </c>
      <c r="M23" s="171" t="s">
        <v>99</v>
      </c>
      <c r="N23" s="171" t="s">
        <v>89</v>
      </c>
      <c r="O23" s="171" t="s">
        <v>159</v>
      </c>
      <c r="P23" s="171" t="s">
        <v>88</v>
      </c>
      <c r="Q23" s="171" t="s">
        <v>150</v>
      </c>
      <c r="R23" s="171" t="s">
        <v>140</v>
      </c>
      <c r="S23" s="171" t="s">
        <v>172</v>
      </c>
      <c r="T23" s="171" t="s">
        <v>139</v>
      </c>
    </row>
    <row r="24" spans="1:20" x14ac:dyDescent="0.2">
      <c r="A24" s="171">
        <v>13</v>
      </c>
      <c r="B24" s="172" t="s">
        <v>50</v>
      </c>
      <c r="C24" s="171" t="s">
        <v>68</v>
      </c>
      <c r="D24" s="171"/>
      <c r="E24" s="173">
        <v>1221</v>
      </c>
      <c r="F24" s="171">
        <v>8</v>
      </c>
      <c r="G24" s="171">
        <v>13</v>
      </c>
      <c r="H24" s="171" t="s">
        <v>85</v>
      </c>
      <c r="I24" s="171" t="s">
        <v>110</v>
      </c>
      <c r="J24" s="171" t="s">
        <v>91</v>
      </c>
      <c r="K24" s="171" t="s">
        <v>81</v>
      </c>
      <c r="L24" s="171" t="s">
        <v>93</v>
      </c>
      <c r="M24" s="171" t="s">
        <v>142</v>
      </c>
      <c r="N24" s="171" t="s">
        <v>147</v>
      </c>
      <c r="O24" s="171" t="s">
        <v>117</v>
      </c>
      <c r="P24" s="171" t="s">
        <v>161</v>
      </c>
      <c r="Q24" s="171" t="s">
        <v>149</v>
      </c>
      <c r="R24" s="171" t="s">
        <v>125</v>
      </c>
      <c r="S24" s="171" t="s">
        <v>77</v>
      </c>
      <c r="T24" s="171" t="s">
        <v>104</v>
      </c>
    </row>
    <row r="25" spans="1:20" x14ac:dyDescent="0.2">
      <c r="A25" s="171">
        <v>14</v>
      </c>
      <c r="B25" s="172" t="s">
        <v>51</v>
      </c>
      <c r="C25" s="171" t="s">
        <v>68</v>
      </c>
      <c r="D25" s="171"/>
      <c r="E25" s="173">
        <v>1149</v>
      </c>
      <c r="F25" s="171">
        <v>7</v>
      </c>
      <c r="G25" s="171">
        <v>13</v>
      </c>
      <c r="H25" s="171" t="s">
        <v>86</v>
      </c>
      <c r="I25" s="171" t="s">
        <v>111</v>
      </c>
      <c r="J25" s="171" t="s">
        <v>85</v>
      </c>
      <c r="K25" s="171" t="s">
        <v>110</v>
      </c>
      <c r="L25" s="171" t="s">
        <v>150</v>
      </c>
      <c r="M25" s="171" t="s">
        <v>140</v>
      </c>
      <c r="N25" s="171" t="s">
        <v>130</v>
      </c>
      <c r="O25" s="171" t="s">
        <v>167</v>
      </c>
      <c r="P25" s="171" t="s">
        <v>163</v>
      </c>
      <c r="Q25" s="171" t="s">
        <v>174</v>
      </c>
      <c r="R25" s="171" t="s">
        <v>94</v>
      </c>
      <c r="S25" s="171" t="s">
        <v>115</v>
      </c>
      <c r="T25" s="171" t="s">
        <v>108</v>
      </c>
    </row>
    <row r="26" spans="1:20" x14ac:dyDescent="0.2">
      <c r="A26" s="171">
        <v>15</v>
      </c>
      <c r="B26" s="172" t="s">
        <v>52</v>
      </c>
      <c r="C26" s="171" t="s">
        <v>68</v>
      </c>
      <c r="D26" s="171"/>
      <c r="E26" s="173">
        <v>1075</v>
      </c>
      <c r="F26" s="171">
        <v>5</v>
      </c>
      <c r="G26" s="171">
        <v>13</v>
      </c>
      <c r="H26" s="171" t="s">
        <v>87</v>
      </c>
      <c r="I26" s="171" t="s">
        <v>112</v>
      </c>
      <c r="J26" s="171" t="s">
        <v>88</v>
      </c>
      <c r="K26" s="171" t="s">
        <v>115</v>
      </c>
      <c r="L26" s="171" t="s">
        <v>83</v>
      </c>
      <c r="M26" s="171" t="s">
        <v>157</v>
      </c>
      <c r="N26" s="171" t="s">
        <v>93</v>
      </c>
      <c r="O26" s="171" t="s">
        <v>168</v>
      </c>
      <c r="P26" s="171" t="s">
        <v>134</v>
      </c>
      <c r="Q26" s="171" t="s">
        <v>103</v>
      </c>
      <c r="R26" s="171" t="s">
        <v>176</v>
      </c>
      <c r="S26" s="171" t="s">
        <v>113</v>
      </c>
      <c r="T26" s="171" t="s">
        <v>126</v>
      </c>
    </row>
    <row r="27" spans="1:20" x14ac:dyDescent="0.2">
      <c r="A27" s="171">
        <v>16</v>
      </c>
      <c r="B27" s="172" t="s">
        <v>53</v>
      </c>
      <c r="C27" s="171" t="s">
        <v>65</v>
      </c>
      <c r="D27" s="171"/>
      <c r="E27" s="173">
        <v>1353</v>
      </c>
      <c r="F27" s="171">
        <v>6</v>
      </c>
      <c r="G27" s="171">
        <v>13</v>
      </c>
      <c r="H27" s="171" t="s">
        <v>88</v>
      </c>
      <c r="I27" s="171" t="s">
        <v>113</v>
      </c>
      <c r="J27" s="171" t="s">
        <v>90</v>
      </c>
      <c r="K27" s="171" t="s">
        <v>139</v>
      </c>
      <c r="L27" s="171" t="s">
        <v>95</v>
      </c>
      <c r="M27" s="171" t="s">
        <v>119</v>
      </c>
      <c r="N27" s="171" t="s">
        <v>158</v>
      </c>
      <c r="O27" s="171" t="s">
        <v>81</v>
      </c>
      <c r="P27" s="171" t="s">
        <v>172</v>
      </c>
      <c r="Q27" s="171" t="s">
        <v>100</v>
      </c>
      <c r="R27" s="171" t="s">
        <v>126</v>
      </c>
      <c r="S27" s="171" t="s">
        <v>121</v>
      </c>
      <c r="T27" s="171" t="s">
        <v>149</v>
      </c>
    </row>
    <row r="28" spans="1:20" x14ac:dyDescent="0.2">
      <c r="A28" s="171">
        <v>17</v>
      </c>
      <c r="B28" s="172" t="s">
        <v>54</v>
      </c>
      <c r="C28" s="171" t="s">
        <v>69</v>
      </c>
      <c r="D28" s="171"/>
      <c r="E28" s="173">
        <v>1700</v>
      </c>
      <c r="F28" s="171">
        <v>11</v>
      </c>
      <c r="G28" s="171">
        <v>13</v>
      </c>
      <c r="H28" s="171" t="s">
        <v>89</v>
      </c>
      <c r="I28" s="171" t="s">
        <v>114</v>
      </c>
      <c r="J28" s="171" t="s">
        <v>130</v>
      </c>
      <c r="K28" s="171" t="s">
        <v>140</v>
      </c>
      <c r="L28" s="171" t="s">
        <v>151</v>
      </c>
      <c r="M28" s="171" t="s">
        <v>90</v>
      </c>
      <c r="N28" s="171" t="s">
        <v>103</v>
      </c>
      <c r="O28" s="171" t="s">
        <v>136</v>
      </c>
      <c r="P28" s="171" t="s">
        <v>128</v>
      </c>
      <c r="Q28" s="171" t="s">
        <v>129</v>
      </c>
      <c r="R28" s="171" t="s">
        <v>92</v>
      </c>
      <c r="S28" s="171" t="s">
        <v>143</v>
      </c>
      <c r="T28" s="171" t="s">
        <v>91</v>
      </c>
    </row>
    <row r="29" spans="1:20" x14ac:dyDescent="0.2">
      <c r="A29" s="171">
        <v>18</v>
      </c>
      <c r="B29" s="172" t="s">
        <v>55</v>
      </c>
      <c r="C29" s="171" t="s">
        <v>62</v>
      </c>
      <c r="D29" s="171"/>
      <c r="E29" s="173">
        <v>1080</v>
      </c>
      <c r="F29" s="171">
        <v>6</v>
      </c>
      <c r="G29" s="171">
        <v>13</v>
      </c>
      <c r="H29" s="171" t="s">
        <v>90</v>
      </c>
      <c r="I29" s="171" t="s">
        <v>115</v>
      </c>
      <c r="J29" s="171" t="s">
        <v>131</v>
      </c>
      <c r="K29" s="171" t="s">
        <v>106</v>
      </c>
      <c r="L29" s="171" t="s">
        <v>133</v>
      </c>
      <c r="M29" s="171" t="s">
        <v>152</v>
      </c>
      <c r="N29" s="171" t="s">
        <v>107</v>
      </c>
      <c r="O29" s="171" t="s">
        <v>91</v>
      </c>
      <c r="P29" s="171" t="s">
        <v>87</v>
      </c>
      <c r="Q29" s="171" t="s">
        <v>118</v>
      </c>
      <c r="R29" s="171" t="s">
        <v>127</v>
      </c>
      <c r="S29" s="171" t="s">
        <v>81</v>
      </c>
      <c r="T29" s="171" t="s">
        <v>93</v>
      </c>
    </row>
    <row r="30" spans="1:20" x14ac:dyDescent="0.2">
      <c r="A30" s="171">
        <v>19</v>
      </c>
      <c r="B30" s="172" t="s">
        <v>56</v>
      </c>
      <c r="C30" s="171" t="s">
        <v>70</v>
      </c>
      <c r="D30" s="171"/>
      <c r="E30" s="173">
        <v>1235</v>
      </c>
      <c r="F30" s="171">
        <v>7</v>
      </c>
      <c r="G30" s="171">
        <v>13</v>
      </c>
      <c r="H30" s="171" t="s">
        <v>91</v>
      </c>
      <c r="I30" s="171" t="s">
        <v>116</v>
      </c>
      <c r="J30" s="171" t="s">
        <v>132</v>
      </c>
      <c r="K30" s="171" t="s">
        <v>141</v>
      </c>
      <c r="L30" s="171" t="s">
        <v>89</v>
      </c>
      <c r="M30" s="171" t="s">
        <v>75</v>
      </c>
      <c r="N30" s="171" t="s">
        <v>163</v>
      </c>
      <c r="O30" s="171" t="s">
        <v>147</v>
      </c>
      <c r="P30" s="171" t="s">
        <v>98</v>
      </c>
      <c r="Q30" s="171" t="s">
        <v>99</v>
      </c>
      <c r="R30" s="171" t="s">
        <v>81</v>
      </c>
      <c r="S30" s="171" t="s">
        <v>106</v>
      </c>
      <c r="T30" s="171" t="s">
        <v>161</v>
      </c>
    </row>
    <row r="31" spans="1:20" x14ac:dyDescent="0.2">
      <c r="A31" s="171">
        <v>20</v>
      </c>
      <c r="B31" s="172" t="s">
        <v>57</v>
      </c>
      <c r="C31" s="171" t="s">
        <v>62</v>
      </c>
      <c r="D31" s="171"/>
      <c r="E31" s="173">
        <v>1072</v>
      </c>
      <c r="F31" s="171">
        <v>5</v>
      </c>
      <c r="G31" s="171">
        <v>13</v>
      </c>
      <c r="H31" s="171" t="s">
        <v>92</v>
      </c>
      <c r="I31" s="171" t="s">
        <v>117</v>
      </c>
      <c r="J31" s="171" t="s">
        <v>133</v>
      </c>
      <c r="K31" s="171" t="s">
        <v>142</v>
      </c>
      <c r="L31" s="171" t="s">
        <v>85</v>
      </c>
      <c r="M31" s="171" t="s">
        <v>118</v>
      </c>
      <c r="N31" s="171" t="s">
        <v>98</v>
      </c>
      <c r="O31" s="171" t="s">
        <v>121</v>
      </c>
      <c r="P31" s="171" t="s">
        <v>99</v>
      </c>
      <c r="Q31" s="171" t="s">
        <v>124</v>
      </c>
      <c r="R31" s="171" t="s">
        <v>106</v>
      </c>
      <c r="S31" s="171" t="s">
        <v>131</v>
      </c>
      <c r="T31" s="171" t="s">
        <v>176</v>
      </c>
    </row>
    <row r="32" spans="1:20" x14ac:dyDescent="0.2">
      <c r="A32" s="171">
        <v>21</v>
      </c>
      <c r="B32" s="172" t="s">
        <v>58</v>
      </c>
      <c r="C32" s="171" t="s">
        <v>71</v>
      </c>
      <c r="D32" s="171"/>
      <c r="E32" s="173">
        <v>1540</v>
      </c>
      <c r="F32" s="171">
        <v>9</v>
      </c>
      <c r="G32" s="171">
        <v>13</v>
      </c>
      <c r="H32" s="171" t="s">
        <v>93</v>
      </c>
      <c r="I32" s="171" t="s">
        <v>118</v>
      </c>
      <c r="J32" s="171" t="s">
        <v>94</v>
      </c>
      <c r="K32" s="171" t="s">
        <v>143</v>
      </c>
      <c r="L32" s="171" t="s">
        <v>90</v>
      </c>
      <c r="M32" s="171" t="s">
        <v>115</v>
      </c>
      <c r="N32" s="171" t="s">
        <v>88</v>
      </c>
      <c r="O32" s="171" t="s">
        <v>125</v>
      </c>
      <c r="P32" s="171" t="s">
        <v>114</v>
      </c>
      <c r="Q32" s="171" t="s">
        <v>77</v>
      </c>
      <c r="R32" s="171" t="s">
        <v>100</v>
      </c>
      <c r="S32" s="171" t="s">
        <v>78</v>
      </c>
      <c r="T32" s="171" t="s">
        <v>123</v>
      </c>
    </row>
    <row r="33" spans="1:20" x14ac:dyDescent="0.2">
      <c r="A33" s="171">
        <v>22</v>
      </c>
      <c r="B33" s="172" t="s">
        <v>59</v>
      </c>
      <c r="C33" s="171" t="s">
        <v>67</v>
      </c>
      <c r="D33" s="171"/>
      <c r="E33" s="173">
        <v>1417</v>
      </c>
      <c r="F33" s="171">
        <v>7</v>
      </c>
      <c r="G33" s="171">
        <v>13</v>
      </c>
      <c r="H33" s="171" t="s">
        <v>94</v>
      </c>
      <c r="I33" s="171" t="s">
        <v>119</v>
      </c>
      <c r="J33" s="171" t="s">
        <v>92</v>
      </c>
      <c r="K33" s="171" t="s">
        <v>118</v>
      </c>
      <c r="L33" s="171" t="s">
        <v>87</v>
      </c>
      <c r="M33" s="171" t="s">
        <v>158</v>
      </c>
      <c r="N33" s="171" t="s">
        <v>102</v>
      </c>
      <c r="O33" s="171" t="s">
        <v>157</v>
      </c>
      <c r="P33" s="171" t="s">
        <v>133</v>
      </c>
      <c r="Q33" s="171" t="s">
        <v>85</v>
      </c>
      <c r="R33" s="171" t="s">
        <v>105</v>
      </c>
      <c r="S33" s="171" t="s">
        <v>117</v>
      </c>
      <c r="T33" s="171" t="s">
        <v>83</v>
      </c>
    </row>
    <row r="34" spans="1:20" x14ac:dyDescent="0.2">
      <c r="A34" s="171">
        <v>23</v>
      </c>
      <c r="B34" s="172" t="s">
        <v>60</v>
      </c>
      <c r="C34" s="171" t="s">
        <v>62</v>
      </c>
      <c r="D34" s="171"/>
      <c r="E34" s="173">
        <v>1000</v>
      </c>
      <c r="F34" s="171">
        <v>3</v>
      </c>
      <c r="G34" s="171">
        <v>13</v>
      </c>
      <c r="H34" s="171" t="s">
        <v>95</v>
      </c>
      <c r="I34" s="171" t="s">
        <v>120</v>
      </c>
      <c r="J34" s="171" t="s">
        <v>134</v>
      </c>
      <c r="K34" s="171" t="s">
        <v>144</v>
      </c>
      <c r="L34" s="171" t="s">
        <v>124</v>
      </c>
      <c r="M34" s="171" t="s">
        <v>137</v>
      </c>
      <c r="N34" s="171" t="s">
        <v>86</v>
      </c>
      <c r="O34" s="171" t="s">
        <v>119</v>
      </c>
      <c r="P34" s="171" t="s">
        <v>112</v>
      </c>
      <c r="Q34" s="171" t="s">
        <v>111</v>
      </c>
      <c r="R34" s="171" t="s">
        <v>177</v>
      </c>
      <c r="S34" s="171" t="s">
        <v>79</v>
      </c>
      <c r="T34" s="171" t="s">
        <v>127</v>
      </c>
    </row>
    <row r="35" spans="1:20" x14ac:dyDescent="0.2">
      <c r="A35" s="171">
        <v>24</v>
      </c>
      <c r="B35" s="172" t="s">
        <v>61</v>
      </c>
      <c r="C35" s="171" t="s">
        <v>62</v>
      </c>
      <c r="D35" s="171"/>
      <c r="E35" s="173">
        <v>1085</v>
      </c>
      <c r="F35" s="171">
        <v>5</v>
      </c>
      <c r="G35" s="171">
        <v>13</v>
      </c>
      <c r="H35" s="171" t="s">
        <v>96</v>
      </c>
      <c r="I35" s="171" t="s">
        <v>121</v>
      </c>
      <c r="J35" s="171" t="s">
        <v>95</v>
      </c>
      <c r="K35" s="171" t="s">
        <v>112</v>
      </c>
      <c r="L35" s="171" t="s">
        <v>152</v>
      </c>
      <c r="M35" s="171" t="s">
        <v>159</v>
      </c>
      <c r="N35" s="171" t="s">
        <v>146</v>
      </c>
      <c r="O35" s="171" t="s">
        <v>110</v>
      </c>
      <c r="P35" s="171" t="s">
        <v>132</v>
      </c>
      <c r="Q35" s="171" t="s">
        <v>133</v>
      </c>
      <c r="R35" s="171" t="s">
        <v>104</v>
      </c>
      <c r="S35" s="171" t="s">
        <v>116</v>
      </c>
      <c r="T35" s="171" t="s">
        <v>172</v>
      </c>
    </row>
    <row r="36" spans="1:20" x14ac:dyDescent="0.2">
      <c r="A36" s="4"/>
      <c r="B36" s="5"/>
      <c r="C36" s="4"/>
      <c r="D36" s="4"/>
      <c r="E36" s="6"/>
      <c r="F36" s="4"/>
      <c r="G36" s="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">
      <c r="A37" s="4"/>
      <c r="B37" s="5"/>
      <c r="C37" s="4"/>
      <c r="D37" s="4"/>
      <c r="E37" s="6"/>
      <c r="F37" s="4"/>
      <c r="G37" s="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x14ac:dyDescent="0.2">
      <c r="A38" s="4"/>
      <c r="B38" s="5"/>
      <c r="C38" s="4"/>
      <c r="D38" s="4"/>
      <c r="E38" s="6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">
      <c r="A39" s="4"/>
      <c r="B39" s="5"/>
      <c r="C39" s="4"/>
      <c r="D39" s="4"/>
      <c r="E39" s="6"/>
      <c r="F39" s="4"/>
      <c r="G39" s="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2">
      <c r="A40" s="4"/>
      <c r="B40" s="5"/>
      <c r="C40" s="4"/>
      <c r="D40" s="4"/>
      <c r="E40" s="6"/>
      <c r="F40" s="4"/>
      <c r="G40" s="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2">
      <c r="A41" s="4"/>
      <c r="B41" s="5"/>
      <c r="C41" s="4"/>
      <c r="D41" s="4"/>
      <c r="E41" s="6"/>
      <c r="F41" s="4"/>
      <c r="G41" s="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2">
      <c r="A42" s="4"/>
      <c r="B42" s="5"/>
      <c r="C42" s="4"/>
      <c r="D42" s="4"/>
      <c r="E42" s="6"/>
      <c r="F42" s="4"/>
      <c r="G42" s="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x14ac:dyDescent="0.2">
      <c r="A43" s="4"/>
      <c r="B43" s="5"/>
      <c r="C43" s="4"/>
      <c r="D43" s="4"/>
      <c r="E43" s="6"/>
      <c r="F43" s="4"/>
      <c r="G43" s="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x14ac:dyDescent="0.2">
      <c r="A44" s="4"/>
      <c r="B44" s="5"/>
      <c r="C44" s="4"/>
      <c r="D44" s="4"/>
      <c r="E44" s="6"/>
      <c r="F44" s="4"/>
      <c r="G44" s="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x14ac:dyDescent="0.2">
      <c r="A45" s="4"/>
      <c r="B45" s="5"/>
      <c r="C45" s="4"/>
      <c r="D45" s="4"/>
      <c r="E45" s="6"/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x14ac:dyDescent="0.2">
      <c r="A46" s="4"/>
      <c r="B46" s="5"/>
      <c r="C46" s="4"/>
      <c r="D46" s="4"/>
      <c r="E46" s="6"/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x14ac:dyDescent="0.2">
      <c r="A47" s="4"/>
      <c r="B47" s="5"/>
      <c r="C47" s="4"/>
      <c r="D47" s="4"/>
      <c r="E47" s="6"/>
      <c r="F47" s="4"/>
      <c r="G47" s="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x14ac:dyDescent="0.2">
      <c r="A48" s="4"/>
      <c r="B48" s="5"/>
      <c r="C48" s="4"/>
      <c r="D48" s="4"/>
      <c r="E48" s="6"/>
      <c r="F48" s="4"/>
      <c r="G48" s="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x14ac:dyDescent="0.2">
      <c r="A49" s="4"/>
      <c r="B49" s="5"/>
      <c r="C49" s="4"/>
      <c r="D49" s="4"/>
      <c r="E49" s="6"/>
      <c r="F49" s="4"/>
      <c r="G49" s="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x14ac:dyDescent="0.2">
      <c r="A50" s="4"/>
      <c r="B50" s="5"/>
      <c r="C50" s="4"/>
      <c r="D50" s="4"/>
      <c r="E50" s="6"/>
      <c r="F50" s="4"/>
      <c r="G50" s="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x14ac:dyDescent="0.2">
      <c r="A51" s="4"/>
      <c r="B51" s="5"/>
      <c r="C51" s="4"/>
      <c r="D51" s="4"/>
      <c r="E51" s="6"/>
      <c r="F51" s="4"/>
      <c r="G51" s="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x14ac:dyDescent="0.2">
      <c r="A52" s="4"/>
      <c r="B52" s="5"/>
      <c r="C52" s="4"/>
      <c r="D52" s="4"/>
      <c r="E52" s="6"/>
      <c r="F52" s="4"/>
      <c r="G52" s="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x14ac:dyDescent="0.2">
      <c r="A53" s="4"/>
      <c r="B53" s="5"/>
      <c r="C53" s="4"/>
      <c r="D53" s="4"/>
      <c r="E53" s="6"/>
      <c r="F53" s="4"/>
      <c r="G53" s="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x14ac:dyDescent="0.2">
      <c r="A54" s="4"/>
      <c r="B54" s="5"/>
      <c r="C54" s="4"/>
      <c r="D54" s="4"/>
      <c r="E54" s="6"/>
      <c r="F54" s="4"/>
      <c r="G54" s="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x14ac:dyDescent="0.2">
      <c r="A55" s="4"/>
      <c r="B55" s="5"/>
      <c r="C55" s="4"/>
      <c r="D55" s="4"/>
      <c r="E55" s="6"/>
      <c r="F55" s="4"/>
      <c r="G55" s="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x14ac:dyDescent="0.2">
      <c r="A56" s="4"/>
      <c r="B56" s="5"/>
      <c r="C56" s="4"/>
      <c r="D56" s="4"/>
      <c r="E56" s="6"/>
      <c r="F56" s="4"/>
      <c r="G56" s="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x14ac:dyDescent="0.2">
      <c r="A57" s="4"/>
      <c r="B57" s="5"/>
      <c r="C57" s="4"/>
      <c r="D57" s="4"/>
      <c r="E57" s="6"/>
      <c r="F57" s="4"/>
      <c r="G57" s="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x14ac:dyDescent="0.2">
      <c r="A58" s="4"/>
      <c r="B58" s="5"/>
      <c r="C58" s="4"/>
      <c r="D58" s="4"/>
      <c r="E58" s="6"/>
      <c r="F58" s="4"/>
      <c r="G58" s="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x14ac:dyDescent="0.2">
      <c r="A59" s="4"/>
      <c r="B59" s="5"/>
      <c r="C59" s="4"/>
      <c r="D59" s="4"/>
      <c r="E59" s="6"/>
      <c r="F59" s="4"/>
      <c r="G59" s="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x14ac:dyDescent="0.2">
      <c r="A60" s="4"/>
      <c r="B60" s="5"/>
      <c r="C60" s="4"/>
      <c r="D60" s="4"/>
      <c r="E60" s="6"/>
      <c r="F60" s="4"/>
      <c r="G60" s="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x14ac:dyDescent="0.2">
      <c r="A61" s="4"/>
      <c r="B61" s="5"/>
      <c r="C61" s="4"/>
      <c r="D61" s="4"/>
      <c r="E61" s="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">
      <c r="A62" s="4"/>
      <c r="B62" s="5"/>
      <c r="C62" s="4"/>
      <c r="D62" s="4"/>
      <c r="E62" s="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">
      <c r="A63" s="4"/>
      <c r="B63" s="5"/>
      <c r="C63" s="4"/>
      <c r="D63" s="4"/>
      <c r="E63" s="6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">
      <c r="A64" s="4"/>
      <c r="B64" s="5"/>
      <c r="C64" s="4"/>
      <c r="D64" s="4"/>
      <c r="E64" s="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">
      <c r="A65" s="4"/>
      <c r="B65" s="5"/>
      <c r="C65" s="4"/>
      <c r="D65" s="4"/>
      <c r="E65" s="6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">
      <c r="A66" s="4"/>
      <c r="B66" s="5"/>
      <c r="C66" s="4"/>
      <c r="D66" s="4"/>
      <c r="E66" s="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">
      <c r="A67" s="4"/>
      <c r="B67" s="5"/>
      <c r="C67" s="4"/>
      <c r="D67" s="4"/>
      <c r="E67" s="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">
      <c r="A68" s="4"/>
      <c r="B68" s="5"/>
      <c r="C68" s="4"/>
      <c r="D68" s="4"/>
      <c r="E68" s="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">
      <c r="A69" s="4"/>
      <c r="B69" s="5"/>
      <c r="C69" s="4"/>
      <c r="D69" s="4"/>
      <c r="E69" s="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5"/>
      <c r="C70" s="4"/>
      <c r="D70" s="4"/>
      <c r="E70" s="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5"/>
      <c r="C71" s="4"/>
      <c r="D71" s="4"/>
      <c r="E71" s="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5"/>
      <c r="C72" s="4"/>
      <c r="D72" s="4"/>
      <c r="E72" s="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5"/>
      <c r="C73" s="4"/>
      <c r="D73" s="4"/>
      <c r="E73" s="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5"/>
      <c r="C74" s="4"/>
      <c r="D74" s="4"/>
      <c r="E74" s="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5"/>
      <c r="C75" s="4"/>
      <c r="D75" s="4"/>
      <c r="E75" s="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4"/>
      <c r="B76" s="5"/>
      <c r="C76" s="4"/>
      <c r="D76" s="4"/>
      <c r="E76" s="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4"/>
      <c r="B77" s="5"/>
      <c r="C77" s="4"/>
      <c r="D77" s="4"/>
      <c r="E77" s="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4"/>
      <c r="B78" s="5"/>
      <c r="C78" s="4"/>
      <c r="D78" s="4"/>
      <c r="E78" s="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4"/>
      <c r="B79" s="5"/>
      <c r="C79" s="4"/>
      <c r="D79" s="4"/>
      <c r="E79" s="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4"/>
      <c r="B80" s="5"/>
      <c r="C80" s="4"/>
      <c r="D80" s="4"/>
      <c r="E80" s="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5"/>
      <c r="C81" s="4"/>
      <c r="D81" s="4"/>
      <c r="E81" s="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5"/>
      <c r="C82" s="4"/>
      <c r="D82" s="4"/>
      <c r="E82" s="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5"/>
      <c r="C83" s="4"/>
      <c r="D83" s="4"/>
      <c r="E83" s="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5"/>
      <c r="C84" s="4"/>
      <c r="D84" s="4"/>
      <c r="E84" s="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5"/>
      <c r="C85" s="4"/>
      <c r="D85" s="4"/>
      <c r="E85" s="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5"/>
      <c r="C86" s="4"/>
      <c r="D86" s="4"/>
      <c r="E86" s="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5"/>
      <c r="C87" s="4"/>
      <c r="D87" s="4"/>
      <c r="E87" s="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5"/>
      <c r="C88" s="4"/>
      <c r="D88" s="4"/>
      <c r="E88" s="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5"/>
      <c r="C89" s="4"/>
      <c r="D89" s="4"/>
      <c r="E89" s="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">
      <c r="A90" s="4"/>
      <c r="B90" s="5"/>
      <c r="C90" s="4"/>
      <c r="D90" s="4"/>
      <c r="E90" s="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x14ac:dyDescent="0.2">
      <c r="A91" s="4"/>
      <c r="B91" s="5"/>
      <c r="C91" s="4"/>
      <c r="D91" s="4"/>
      <c r="E91" s="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x14ac:dyDescent="0.2">
      <c r="A92" s="4"/>
      <c r="B92" s="5"/>
      <c r="C92" s="4"/>
      <c r="D92" s="4"/>
      <c r="E92" s="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x14ac:dyDescent="0.2">
      <c r="A93" s="4"/>
      <c r="B93" s="5"/>
      <c r="C93" s="4"/>
      <c r="D93" s="4"/>
      <c r="E93" s="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x14ac:dyDescent="0.2">
      <c r="A94" s="4"/>
      <c r="B94" s="5"/>
      <c r="C94" s="4"/>
      <c r="D94" s="4"/>
      <c r="E94" s="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x14ac:dyDescent="0.2">
      <c r="A95" s="4"/>
      <c r="B95" s="5"/>
      <c r="C95" s="4"/>
      <c r="D95" s="4"/>
      <c r="E95" s="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x14ac:dyDescent="0.2">
      <c r="A96" s="4"/>
      <c r="B96" s="5"/>
      <c r="C96" s="4"/>
      <c r="D96" s="4"/>
      <c r="E96" s="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x14ac:dyDescent="0.2">
      <c r="A97" s="4"/>
      <c r="B97" s="5"/>
      <c r="C97" s="4"/>
      <c r="D97" s="4"/>
      <c r="E97" s="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x14ac:dyDescent="0.2">
      <c r="A98" s="4"/>
      <c r="B98" s="5"/>
      <c r="C98" s="4"/>
      <c r="D98" s="4"/>
      <c r="E98" s="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x14ac:dyDescent="0.2">
      <c r="A99" s="4"/>
      <c r="B99" s="5"/>
      <c r="C99" s="4"/>
      <c r="D99" s="4"/>
      <c r="E99" s="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x14ac:dyDescent="0.2">
      <c r="A100" s="4"/>
      <c r="B100" s="5"/>
      <c r="C100" s="4"/>
      <c r="D100" s="4"/>
      <c r="E100" s="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x14ac:dyDescent="0.2">
      <c r="A101" s="4"/>
      <c r="B101" s="5"/>
      <c r="C101" s="4"/>
      <c r="D101" s="4"/>
      <c r="E101" s="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x14ac:dyDescent="0.2">
      <c r="A102" s="4"/>
      <c r="B102" s="5"/>
      <c r="C102" s="4"/>
      <c r="D102" s="4"/>
      <c r="E102" s="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x14ac:dyDescent="0.2">
      <c r="A103" s="4"/>
      <c r="B103" s="5"/>
      <c r="C103" s="4"/>
      <c r="D103" s="4"/>
      <c r="E103" s="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x14ac:dyDescent="0.2">
      <c r="A104" s="4"/>
      <c r="B104" s="5"/>
      <c r="C104" s="4"/>
      <c r="D104" s="4"/>
      <c r="E104" s="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x14ac:dyDescent="0.2">
      <c r="A105" s="4"/>
      <c r="B105" s="5"/>
      <c r="C105" s="4"/>
      <c r="D105" s="4"/>
      <c r="E105" s="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x14ac:dyDescent="0.2">
      <c r="A106" s="4"/>
      <c r="B106" s="5"/>
      <c r="C106" s="4"/>
      <c r="D106" s="4"/>
      <c r="E106" s="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x14ac:dyDescent="0.2">
      <c r="A107" s="4"/>
      <c r="B107" s="5"/>
      <c r="C107" s="4"/>
      <c r="D107" s="4"/>
      <c r="E107" s="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x14ac:dyDescent="0.2">
      <c r="A108" s="4"/>
      <c r="B108" s="5"/>
      <c r="C108" s="4"/>
      <c r="D108" s="4"/>
      <c r="E108" s="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</sheetData>
  <mergeCells count="1">
    <mergeCell ref="A7:G7"/>
  </mergeCells>
  <phoneticPr fontId="38" type="noConversion"/>
  <conditionalFormatting sqref="B9">
    <cfRule type="cellIs" dxfId="116" priority="1" stopIfTrue="1" operator="equal">
      <formula>"BRIVS"</formula>
    </cfRule>
  </conditionalFormatting>
  <conditionalFormatting sqref="A9">
    <cfRule type="expression" dxfId="115" priority="2" stopIfTrue="1">
      <formula>A9=0</formula>
    </cfRule>
    <cfRule type="expression" dxfId="114" priority="3" stopIfTrue="1">
      <formula>B9="BRIVS"</formula>
    </cfRule>
  </conditionalFormatting>
  <pageMargins left="0.75" right="0.75" top="1" bottom="1" header="0" footer="0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5" r:id="rId4" name="TextBox5">
          <controlPr defaultSize="0" autoLine="0" r:id="rId5">
            <anchor>
              <from>
                <xdr:col>0</xdr:col>
                <xdr:colOff>0</xdr:colOff>
                <xdr:row>5</xdr:row>
                <xdr:rowOff>85725</xdr:rowOff>
              </from>
              <to>
                <xdr:col>2</xdr:col>
                <xdr:colOff>676275</xdr:colOff>
                <xdr:row>5</xdr:row>
                <xdr:rowOff>352425</xdr:rowOff>
              </to>
            </anchor>
          </controlPr>
        </control>
      </mc:Choice>
      <mc:Fallback>
        <control shapeId="1035" r:id="rId4" name="TextBox5"/>
      </mc:Fallback>
    </mc:AlternateContent>
    <mc:AlternateContent xmlns:mc="http://schemas.openxmlformats.org/markup-compatibility/2006">
      <mc:Choice Requires="x14">
        <control shapeId="1034" r:id="rId6" name="TextBox4">
          <controlPr defaultSize="0" autoLine="0" autoPict="0" r:id="rId7">
            <anchor>
              <from>
                <xdr:col>0</xdr:col>
                <xdr:colOff>0</xdr:colOff>
                <xdr:row>0</xdr:row>
                <xdr:rowOff>342900</xdr:rowOff>
              </from>
              <to>
                <xdr:col>6</xdr:col>
                <xdr:colOff>619125</xdr:colOff>
                <xdr:row>0</xdr:row>
                <xdr:rowOff>695325</xdr:rowOff>
              </to>
            </anchor>
          </controlPr>
        </control>
      </mc:Choice>
      <mc:Fallback>
        <control shapeId="1034" r:id="rId6" name="TextBox4"/>
      </mc:Fallback>
    </mc:AlternateContent>
    <mc:AlternateContent xmlns:mc="http://schemas.openxmlformats.org/markup-compatibility/2006">
      <mc:Choice Requires="x14">
        <control shapeId="1032" r:id="rId8" name="TextBox2">
          <controlPr defaultSize="0" autoLine="0" r:id="rId9">
            <anchor>
              <from>
                <xdr:col>0</xdr:col>
                <xdr:colOff>0</xdr:colOff>
                <xdr:row>4</xdr:row>
                <xdr:rowOff>257175</xdr:rowOff>
              </from>
              <to>
                <xdr:col>1</xdr:col>
                <xdr:colOff>1276350</xdr:colOff>
                <xdr:row>5</xdr:row>
                <xdr:rowOff>104775</xdr:rowOff>
              </to>
            </anchor>
          </controlPr>
        </control>
      </mc:Choice>
      <mc:Fallback>
        <control shapeId="1032" r:id="rId8" name="TextBox2"/>
      </mc:Fallback>
    </mc:AlternateContent>
    <mc:AlternateContent xmlns:mc="http://schemas.openxmlformats.org/markup-compatibility/2006">
      <mc:Choice Requires="x14">
        <control shapeId="1031" r:id="rId10" name="Image1">
          <controlPr defaultSize="0" autoLine="0" r:id="rId11">
            <anchor>
              <from>
                <xdr:col>0</xdr:col>
                <xdr:colOff>114300</xdr:colOff>
                <xdr:row>0</xdr:row>
                <xdr:rowOff>704850</xdr:rowOff>
              </from>
              <to>
                <xdr:col>2</xdr:col>
                <xdr:colOff>9525</xdr:colOff>
                <xdr:row>4</xdr:row>
                <xdr:rowOff>257175</xdr:rowOff>
              </to>
            </anchor>
          </controlPr>
        </control>
      </mc:Choice>
      <mc:Fallback>
        <control shapeId="1031" r:id="rId10" name="Image1"/>
      </mc:Fallback>
    </mc:AlternateContent>
    <mc:AlternateContent xmlns:mc="http://schemas.openxmlformats.org/markup-compatibility/2006">
      <mc:Choice Requires="x14">
        <control shapeId="1030" r:id="rId12" name="TextBox1">
          <controlPr defaultSize="0" autoLine="0" r:id="rId13">
            <anchor>
              <from>
                <xdr:col>0</xdr:col>
                <xdr:colOff>0</xdr:colOff>
                <xdr:row>0</xdr:row>
                <xdr:rowOff>9525</xdr:rowOff>
              </from>
              <to>
                <xdr:col>6</xdr:col>
                <xdr:colOff>628650</xdr:colOff>
                <xdr:row>0</xdr:row>
                <xdr:rowOff>352425</xdr:rowOff>
              </to>
            </anchor>
          </controlPr>
        </control>
      </mc:Choice>
      <mc:Fallback>
        <control shapeId="1030" r:id="rId12" name="TextBox1"/>
      </mc:Fallback>
    </mc:AlternateContent>
    <mc:AlternateContent xmlns:mc="http://schemas.openxmlformats.org/markup-compatibility/2006">
      <mc:Choice Requires="x14">
        <control shapeId="1028" r:id="rId14" name="CommandButton2">
          <controlPr defaultSize="0" autoLine="0" r:id="rId15">
            <anchor moveWithCells="1">
              <from>
                <xdr:col>4</xdr:col>
                <xdr:colOff>276225</xdr:colOff>
                <xdr:row>4</xdr:row>
                <xdr:rowOff>133350</xdr:rowOff>
              </from>
              <to>
                <xdr:col>6</xdr:col>
                <xdr:colOff>542925</xdr:colOff>
                <xdr:row>5</xdr:row>
                <xdr:rowOff>266700</xdr:rowOff>
              </to>
            </anchor>
          </controlPr>
        </control>
      </mc:Choice>
      <mc:Fallback>
        <control shapeId="1028" r:id="rId14" name="CommandButton2"/>
      </mc:Fallback>
    </mc:AlternateContent>
    <mc:AlternateContent xmlns:mc="http://schemas.openxmlformats.org/markup-compatibility/2006">
      <mc:Choice Requires="x14">
        <control shapeId="1027" r:id="rId16" name="CommandButton1">
          <controlPr defaultSize="0" autoLine="0" r:id="rId17">
            <anchor moveWithCells="1">
              <from>
                <xdr:col>4</xdr:col>
                <xdr:colOff>276225</xdr:colOff>
                <xdr:row>2</xdr:row>
                <xdr:rowOff>276225</xdr:rowOff>
              </from>
              <to>
                <xdr:col>6</xdr:col>
                <xdr:colOff>533400</xdr:colOff>
                <xdr:row>4</xdr:row>
                <xdr:rowOff>57150</xdr:rowOff>
              </to>
            </anchor>
          </controlPr>
        </control>
      </mc:Choice>
      <mc:Fallback>
        <control shapeId="1027" r:id="rId1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>
    <tabColor indexed="11"/>
  </sheetPr>
  <dimension ref="A1:BX89"/>
  <sheetViews>
    <sheetView tabSelected="1" workbookViewId="0">
      <selection sqref="A1:AG2"/>
    </sheetView>
  </sheetViews>
  <sheetFormatPr defaultRowHeight="12.75" x14ac:dyDescent="0.2"/>
  <cols>
    <col min="1" max="1" width="3.85546875" customWidth="1"/>
    <col min="2" max="2" width="19.85546875" customWidth="1"/>
    <col min="3" max="3" width="12.85546875" customWidth="1"/>
    <col min="4" max="4" width="5.7109375" customWidth="1"/>
    <col min="5" max="7" width="5.28515625" customWidth="1"/>
    <col min="8" max="8" width="6.5703125" customWidth="1"/>
    <col min="9" max="9" width="5.28515625" customWidth="1"/>
    <col min="10" max="12" width="3.7109375" customWidth="1"/>
    <col min="13" max="15" width="5.7109375" customWidth="1"/>
    <col min="16" max="41" width="3.42578125" customWidth="1"/>
    <col min="42" max="42" width="2.7109375" customWidth="1"/>
    <col min="43" max="43" width="2.5703125" customWidth="1"/>
    <col min="44" max="44" width="2.7109375" customWidth="1"/>
    <col min="45" max="57" width="4.7109375" customWidth="1"/>
    <col min="58" max="58" width="2.7109375" customWidth="1"/>
    <col min="59" max="71" width="4.7109375" customWidth="1"/>
    <col min="72" max="72" width="6.7109375" customWidth="1"/>
    <col min="73" max="74" width="7.42578125" customWidth="1"/>
    <col min="75" max="75" width="7.7109375" customWidth="1"/>
  </cols>
  <sheetData>
    <row r="1" spans="1:76" ht="18.75" x14ac:dyDescent="0.3">
      <c r="A1" s="184" t="s">
        <v>187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I1" s="12"/>
      <c r="AJ1" s="12"/>
      <c r="AK1" s="12"/>
      <c r="AL1" s="12"/>
      <c r="AM1" s="12"/>
      <c r="AN1" s="12"/>
      <c r="AP1" s="10"/>
      <c r="AQ1" s="10"/>
      <c r="AR1" s="10"/>
      <c r="AS1" s="176" t="s">
        <v>8</v>
      </c>
      <c r="AT1" s="180"/>
      <c r="AU1" s="101">
        <f>SUM(MAX(L5:L28)*2)</f>
        <v>26</v>
      </c>
      <c r="AV1" s="178" t="s">
        <v>34</v>
      </c>
      <c r="AW1" s="179"/>
      <c r="AX1" s="179"/>
      <c r="AY1" s="136">
        <f>SUM(AU1/100*65)</f>
        <v>16.900000000000002</v>
      </c>
      <c r="AZ1" s="176" t="s">
        <v>35</v>
      </c>
      <c r="BA1" s="177"/>
      <c r="BB1" s="137">
        <f>MAX(L5:L28)</f>
        <v>13</v>
      </c>
      <c r="BC1" s="11"/>
      <c r="BD1" s="11"/>
      <c r="BE1" s="11"/>
      <c r="BF1" s="12"/>
      <c r="BG1" s="12"/>
      <c r="BH1" s="12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9"/>
    </row>
    <row r="2" spans="1:76" ht="25.5" x14ac:dyDescent="0.3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3"/>
      <c r="AI2" s="13"/>
      <c r="AJ2" s="13"/>
      <c r="AK2" s="13"/>
      <c r="AL2" s="13"/>
      <c r="AM2" s="13"/>
      <c r="AN2" s="13"/>
      <c r="AO2" s="13"/>
      <c r="AP2" s="12"/>
      <c r="AQ2" s="12"/>
      <c r="AR2" s="12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2"/>
      <c r="BG2" s="12"/>
      <c r="BH2" s="12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9"/>
    </row>
    <row r="3" spans="1:76" ht="15.75" x14ac:dyDescent="0.25">
      <c r="A3" s="181" t="s">
        <v>36</v>
      </c>
      <c r="B3" s="181"/>
      <c r="C3" s="14"/>
      <c r="D3" s="182" t="s">
        <v>9</v>
      </c>
      <c r="E3" s="182"/>
      <c r="F3" s="182"/>
      <c r="G3" s="182"/>
      <c r="H3" s="15">
        <f>IF(A31&lt;12,0)+IF(A31=12,0.82)+IF(A31=13,0.83)+IF(A31=14,0.84)+IF(A31=15,0.85)+IF(A31=16,0.86)+IF(A31=17,0.87)+IF(A31=18,0.88)+IF(A31=19,0.89)+IF(A31=20,0.9)+IF(A31=21,0.91)+IF(A31=22,0.92)+IF(A31=23,0.93)+IF(A31=24,0.94)+IF(A31=25,0.95)+IF(A31=26,0.96)+IF(A31=27,0.97)+IF(A31=28,0.98)+IF(A31=29,0.99)+IF(A31=30,1)+IF(A31=31,1.01)+IF(A31=32,1.02)+IF(A31=33,1.03)+IF(A31=34,1.04)+IF(A31=35,1.05)+IF(A31=36,1.06)+IF(A31=37,1.07)+IF(A31=38,1.08)+IF(A31=39,1.09)+IF(A31=40,1.1)+IF(A31=41,1.11)+IF(A31=42,1.12)+IF(A31=43,1.13)+IF(A31=44,1.14)+IF(A31=45,1.15)+IF(A31=46,1.16)+IF(A31=47,1.17)+IF(A31=48,1.18)+IF(A31=49,1.19)+IF(A31=50,1.2)</f>
        <v>0.94</v>
      </c>
      <c r="I3" s="14"/>
      <c r="J3" s="14"/>
      <c r="K3" s="14"/>
      <c r="L3" s="14"/>
      <c r="M3" s="182" t="s">
        <v>10</v>
      </c>
      <c r="N3" s="182"/>
      <c r="O3" s="182"/>
      <c r="P3" s="182"/>
      <c r="Q3" s="183" t="s">
        <v>188</v>
      </c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6"/>
      <c r="AQ3" s="16"/>
      <c r="AR3" s="16"/>
      <c r="AS3" s="175" t="s">
        <v>11</v>
      </c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2"/>
      <c r="BG3" s="175" t="s">
        <v>12</v>
      </c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9"/>
    </row>
    <row r="4" spans="1:76" ht="24" x14ac:dyDescent="0.2">
      <c r="A4" s="111" t="s">
        <v>13</v>
      </c>
      <c r="B4" s="112" t="s">
        <v>14</v>
      </c>
      <c r="C4" s="113" t="s">
        <v>33</v>
      </c>
      <c r="D4" s="114" t="s">
        <v>15</v>
      </c>
      <c r="E4" s="115" t="s">
        <v>16</v>
      </c>
      <c r="F4" s="116" t="s">
        <v>17</v>
      </c>
      <c r="G4" s="116" t="s">
        <v>18</v>
      </c>
      <c r="H4" s="116" t="s">
        <v>19</v>
      </c>
      <c r="I4" s="116" t="s">
        <v>20</v>
      </c>
      <c r="J4" s="116" t="s">
        <v>21</v>
      </c>
      <c r="K4" s="116" t="s">
        <v>22</v>
      </c>
      <c r="L4" s="116" t="s">
        <v>23</v>
      </c>
      <c r="M4" s="116" t="s">
        <v>24</v>
      </c>
      <c r="N4" s="116" t="s">
        <v>25</v>
      </c>
      <c r="O4" s="117" t="s">
        <v>26</v>
      </c>
      <c r="P4" s="190">
        <v>1</v>
      </c>
      <c r="Q4" s="191"/>
      <c r="R4" s="189">
        <v>2</v>
      </c>
      <c r="S4" s="185"/>
      <c r="T4" s="185">
        <v>3</v>
      </c>
      <c r="U4" s="185"/>
      <c r="V4" s="185">
        <v>4</v>
      </c>
      <c r="W4" s="185"/>
      <c r="X4" s="185">
        <v>5</v>
      </c>
      <c r="Y4" s="185"/>
      <c r="Z4" s="185">
        <v>6</v>
      </c>
      <c r="AA4" s="185"/>
      <c r="AB4" s="185">
        <v>7</v>
      </c>
      <c r="AC4" s="185"/>
      <c r="AD4" s="185">
        <v>8</v>
      </c>
      <c r="AE4" s="185"/>
      <c r="AF4" s="185">
        <v>9</v>
      </c>
      <c r="AG4" s="185"/>
      <c r="AH4" s="188">
        <v>10</v>
      </c>
      <c r="AI4" s="189"/>
      <c r="AJ4" s="188">
        <v>11</v>
      </c>
      <c r="AK4" s="189"/>
      <c r="AL4" s="188">
        <v>12</v>
      </c>
      <c r="AM4" s="189"/>
      <c r="AN4" s="188">
        <v>13</v>
      </c>
      <c r="AO4" s="189"/>
      <c r="AP4" s="17"/>
      <c r="AQ4" s="17"/>
      <c r="AR4" s="17"/>
      <c r="AS4" s="118">
        <v>1</v>
      </c>
      <c r="AT4" s="118">
        <v>2</v>
      </c>
      <c r="AU4" s="118">
        <v>3</v>
      </c>
      <c r="AV4" s="118">
        <v>4</v>
      </c>
      <c r="AW4" s="118">
        <v>5</v>
      </c>
      <c r="AX4" s="118">
        <v>6</v>
      </c>
      <c r="AY4" s="118">
        <v>7</v>
      </c>
      <c r="AZ4" s="118">
        <v>8</v>
      </c>
      <c r="BA4" s="118">
        <v>9</v>
      </c>
      <c r="BB4" s="118">
        <v>10</v>
      </c>
      <c r="BC4" s="118">
        <v>11</v>
      </c>
      <c r="BD4" s="118">
        <v>12</v>
      </c>
      <c r="BE4" s="118">
        <v>13</v>
      </c>
      <c r="BF4" s="18"/>
      <c r="BG4" s="118">
        <v>1</v>
      </c>
      <c r="BH4" s="118">
        <v>2</v>
      </c>
      <c r="BI4" s="118">
        <v>3</v>
      </c>
      <c r="BJ4" s="118">
        <v>4</v>
      </c>
      <c r="BK4" s="118">
        <v>5</v>
      </c>
      <c r="BL4" s="118">
        <v>6</v>
      </c>
      <c r="BM4" s="118">
        <v>7</v>
      </c>
      <c r="BN4" s="118">
        <v>8</v>
      </c>
      <c r="BO4" s="118">
        <v>9</v>
      </c>
      <c r="BP4" s="118">
        <v>10</v>
      </c>
      <c r="BQ4" s="118">
        <v>11</v>
      </c>
      <c r="BR4" s="118">
        <v>12</v>
      </c>
      <c r="BS4" s="118">
        <v>13</v>
      </c>
      <c r="BT4" s="118" t="s">
        <v>27</v>
      </c>
      <c r="BU4" s="119" t="s">
        <v>28</v>
      </c>
      <c r="BV4" s="119" t="s">
        <v>29</v>
      </c>
      <c r="BW4" s="120" t="s">
        <v>30</v>
      </c>
      <c r="BX4" s="9"/>
    </row>
    <row r="5" spans="1:76" ht="15" x14ac:dyDescent="0.2">
      <c r="A5" s="19">
        <v>1</v>
      </c>
      <c r="B5" s="20" t="s">
        <v>38</v>
      </c>
      <c r="C5" s="21" t="s">
        <v>180</v>
      </c>
      <c r="D5" s="22"/>
      <c r="E5" s="23">
        <f>IF(G5=0,0,IF(G5+F5&lt;1000,1000,G5+F5))</f>
        <v>1516</v>
      </c>
      <c r="F5" s="93">
        <f>IF(L5=0,0,IF(G5+(IF(I5&gt;-150,(IF(I5&gt;=150,IF(K5&gt;=$AY$1,0,SUM(IF(MAX(P5:AO5)=99,K5-2,K5)-L5*2*(15+50)%)*10),SUM(IF(MAX(P5:AO5)=99,K5-2,K5)-L5*2*(I5/10+50)%)*10)),(IF(I5&lt;-150,IF((IF(MAX(P5:AO5)=99,K5-2,K5)-L5*2*(I5/10+50)%)*10&lt;1,0,(IF(MAX(P5:AO5)=99,K5-2,K5)-L5*2*(I5/10+50)%)*10))))),(IF(I5&gt;-150,(IF(I5&gt;150,IF(K5&gt;=$AY$1,0,SUM(IF(MAX(P5:AO5)=99,K5-2,K5)-L5*2*(15+50)%)*10),SUM(IF(MAX(P5:AO5)=99,K5-2,K5)-L5*2*(I5/10+50)%)*10)),(IF(I5&lt;-150,IF((IF(MAX(P5:AO5)=99,K5-2,K5)-L5*2*(I5/10+50)%)*10&lt;1,0,(IF(MAX(P5:AO5)=99,K5-2,K5)-L5*2*(I5/10+50)%)*10)))))))</f>
        <v>0</v>
      </c>
      <c r="G5" s="24">
        <v>1516</v>
      </c>
      <c r="H5" s="25">
        <f t="shared" ref="H5:H28" si="0">IF(J5=0,0,(IF(IF($A$31&gt;=30,(SUM(31-J5)*$H$3),(SUM(30-J5)*$H$3))&lt;0,0,IF($A$31&gt;=30,(SUM(31-J5)*$H$3),(SUM(30-J5)*$H$3)))))</f>
        <v>25.38</v>
      </c>
      <c r="I5" s="98">
        <f>IF(M5=0,0,G5-M5)</f>
        <v>160.61538461538453</v>
      </c>
      <c r="J5" s="161">
        <v>3</v>
      </c>
      <c r="K5" s="26">
        <v>20</v>
      </c>
      <c r="L5" s="27">
        <v>13</v>
      </c>
      <c r="M5" s="28">
        <f>IF(L5=0,0,SUM(AS5:BE5)/L5)</f>
        <v>1355.3846153846155</v>
      </c>
      <c r="N5" s="98">
        <f>BT5</f>
        <v>194</v>
      </c>
      <c r="O5" s="99">
        <f>BW5</f>
        <v>184</v>
      </c>
      <c r="P5" s="95">
        <v>13</v>
      </c>
      <c r="Q5" s="100">
        <v>2</v>
      </c>
      <c r="R5" s="109">
        <v>17</v>
      </c>
      <c r="S5" s="100">
        <v>0</v>
      </c>
      <c r="T5" s="29">
        <v>14</v>
      </c>
      <c r="U5" s="103">
        <v>2</v>
      </c>
      <c r="V5" s="110">
        <v>16</v>
      </c>
      <c r="W5" s="103">
        <v>2</v>
      </c>
      <c r="X5" s="29">
        <v>20</v>
      </c>
      <c r="Y5" s="103">
        <v>2</v>
      </c>
      <c r="Z5" s="29">
        <v>10</v>
      </c>
      <c r="AA5" s="103">
        <v>2</v>
      </c>
      <c r="AB5" s="29">
        <v>6</v>
      </c>
      <c r="AC5" s="30">
        <v>2</v>
      </c>
      <c r="AD5" s="121">
        <v>8</v>
      </c>
      <c r="AE5" s="107">
        <v>0</v>
      </c>
      <c r="AF5" s="110">
        <v>21</v>
      </c>
      <c r="AG5" s="30">
        <v>0</v>
      </c>
      <c r="AH5" s="110">
        <v>22</v>
      </c>
      <c r="AI5" s="103">
        <v>2</v>
      </c>
      <c r="AJ5" s="29">
        <v>3</v>
      </c>
      <c r="AK5" s="103">
        <v>2</v>
      </c>
      <c r="AL5" s="110">
        <v>5</v>
      </c>
      <c r="AM5" s="103">
        <v>2</v>
      </c>
      <c r="AN5" s="29">
        <v>12</v>
      </c>
      <c r="AO5" s="103">
        <v>2</v>
      </c>
      <c r="AP5" s="31"/>
      <c r="AQ5" s="32">
        <f>SUM(Q5+S5+U5+W5+Y5+AA5+AC5+AE5+AG5+AI5+AK5+AM5+AO5)</f>
        <v>20</v>
      </c>
      <c r="AR5" s="31"/>
      <c r="AS5" s="33">
        <f t="shared" ref="AS5:AS28" si="1">IF(B5=0,0,IF(B5="BRIVS",0,(LOOKUP(P5,$A$5:$A$29,$G$5:$G$29))))</f>
        <v>1221</v>
      </c>
      <c r="AT5" s="34">
        <f t="shared" ref="AT5:AT28" si="2">IF(B5=0,0,IF(B5="BRIVS",0,(LOOKUP(R5,$A$5:$A$29,$G$5:$G$29))))</f>
        <v>1700</v>
      </c>
      <c r="AU5" s="127">
        <f t="shared" ref="AU5:AU28" si="3">IF(B5=0,0,IF(B5="BRIVS",0,(LOOKUP(T5,$A$5:$A$29,$G$5:$G$29))))</f>
        <v>1149</v>
      </c>
      <c r="AV5" s="34">
        <f t="shared" ref="AV5:AV28" si="4">IF(B5=0,0,IF(B5="BRIVS",0,(LOOKUP(V5,$A$5:$A$29,$G$5:$G$29))))</f>
        <v>1353</v>
      </c>
      <c r="AW5" s="127">
        <f t="shared" ref="AW5:AW28" si="5">IF(B5=0,0,IF(B5="BRIVS",0,(LOOKUP(X5,$A$5:$A$29,$G$5:$G$29))))</f>
        <v>1072</v>
      </c>
      <c r="AX5" s="127">
        <f t="shared" ref="AX5:AX28" si="6">IF(B5=0,0,IF(B5="BRIVS",0,(LOOKUP(Z5,$A$5:$A$29,$G$5:$G$29))))</f>
        <v>1433</v>
      </c>
      <c r="AY5" s="127">
        <f t="shared" ref="AY5:AY28" si="7">IF(B5=0,0,IF(B5="BRIVS",0,(LOOKUP(AB5,$A$5:$A$29,$G$5:$G$29))))</f>
        <v>1536</v>
      </c>
      <c r="AZ5" s="127">
        <f t="shared" ref="AZ5:AZ28" si="8">IF(B5=0,0,IF(B5="BRIVS",0,(LOOKUP(AD5,$A$5:$A$29,$G$5:$G$29))))</f>
        <v>1379</v>
      </c>
      <c r="BA5" s="34">
        <f t="shared" ref="BA5:BA28" si="9">IF(B5=0,0,IF(B5="BRIVS",0,(LOOKUP(AF5,$A$5:$A$29,$G$5:$G$29))))</f>
        <v>1540</v>
      </c>
      <c r="BB5" s="127">
        <f t="shared" ref="BB5:BB28" si="10">IF(B5=0,0,IF(B5="BRIVS",0,(LOOKUP(AH5,$A$5:$A$29,$G$5:$G$29))))</f>
        <v>1417</v>
      </c>
      <c r="BC5" s="127">
        <f t="shared" ref="BC5:BC28" si="11">IF(B5=0,0,IF(B5="BRIVS",0,(LOOKUP(AJ5,$A$5:$A$29,$G$5:$G$29))))</f>
        <v>1405</v>
      </c>
      <c r="BD5" s="127">
        <f t="shared" ref="BD5:BD28" si="12">IF(B5=0,0,IF(B5="BRIVS",0,(LOOKUP(AL5,$A$5:$A$29,$G$5:$G$29))))</f>
        <v>1096</v>
      </c>
      <c r="BE5" s="128">
        <f t="shared" ref="BE5:BE28" si="13">IF(B5=0,0,IF(B5="BRIVS",0,(LOOKUP(AN5,$A$5:$A$29,$G$5:$G$29))))</f>
        <v>1319</v>
      </c>
      <c r="BF5" s="12"/>
      <c r="BG5" s="129">
        <f t="shared" ref="BG5:BG28" si="14">IF(P5=99,0,(LOOKUP($P5,$A$5:$A$30,$K$5:$K$30)))</f>
        <v>16</v>
      </c>
      <c r="BH5" s="130">
        <f t="shared" ref="BH5:BH28" si="15">IF(R5=99,0,(LOOKUP($R5,$A$5:$A$30,$K$5:$K$30)))</f>
        <v>22</v>
      </c>
      <c r="BI5" s="130">
        <f t="shared" ref="BI5:BI28" si="16">IF(T5=99,0,(LOOKUP($T5,$A$5:$A$30,$K$5:$K$30)))</f>
        <v>14</v>
      </c>
      <c r="BJ5" s="35">
        <f t="shared" ref="BJ5:BJ28" si="17">IF(V5=99,0,(LOOKUP($V5,$A$5:$A$30,$K$5:$K$30)))</f>
        <v>12</v>
      </c>
      <c r="BK5" s="130">
        <f t="shared" ref="BK5:BK28" si="18">IF(X5=99,0,(LOOKUP($X5,$A$5:$A$30,$K$5:$K$30)))</f>
        <v>10</v>
      </c>
      <c r="BL5" s="130">
        <f t="shared" ref="BL5:BL28" si="19">IF(Z5=99,0,(LOOKUP($Z5,$A$5:$A$30,$K$5:$K$30)))</f>
        <v>16</v>
      </c>
      <c r="BM5" s="130">
        <f t="shared" ref="BM5:BM28" si="20">IF(AB5=99,0,(LOOKUP($AB5,$A$5:$A$30,$K$5:$K$30)))</f>
        <v>20</v>
      </c>
      <c r="BN5" s="130">
        <f t="shared" ref="BN5:BN28" si="21">IF(AD5=99,0,(LOOKUP($AD5,$A$5:$A$30,$K$5:$K$30)))</f>
        <v>18</v>
      </c>
      <c r="BO5" s="130">
        <f t="shared" ref="BO5:BO28" si="22">IF(AF5=99,0,(LOOKUP($AF5,$A$5:$A$30,$K$5:$K$30)))</f>
        <v>18</v>
      </c>
      <c r="BP5" s="130">
        <f t="shared" ref="BP5:BP28" si="23">IF(AH5=99,0,(LOOKUP($AH5,$A$5:$A$30,$K$5:$K$30)))</f>
        <v>14</v>
      </c>
      <c r="BQ5" s="130">
        <f t="shared" ref="BQ5:BQ28" si="24">IF(AJ5=99,0,(LOOKUP($AJ5,$A$5:$A$30,$K$5:$K$30)))</f>
        <v>12</v>
      </c>
      <c r="BR5" s="35">
        <f t="shared" ref="BR5:BR28" si="25">IF(AL5=99,0,(LOOKUP(AL5,$A$5:$A$30,$K$5:$K$30)))</f>
        <v>10</v>
      </c>
      <c r="BS5" s="35">
        <f t="shared" ref="BS5:BS28" si="26">IF(AN5=99,0,(LOOKUP(AN5,$A$5:$A$30,$K$5:$K$30)))</f>
        <v>12</v>
      </c>
      <c r="BT5" s="36">
        <f>SUM(BG5,BH5,BI5,BJ5,BK5,BM5,BL5,BN5,BO5,BP5,BQ5,BR5,BS5)</f>
        <v>194</v>
      </c>
      <c r="BU5" s="34">
        <f>IF($BB$1&gt;8,(IF($BB$1=9,MIN(BG5:BO5),IF($BB$1=10,MIN(BG5:BP5),IF($BB$1=11,MIN(BG5:BQ5),IF($BB$1=12,MIN(BG5:BR5),IF($BB$1=13,MIN(BG5:BS5))))))),(IF($BB$1=4,MIN(BG5:BJ5),IF($BB$1=5,MIN(BG5:BK5),IF($BB$1=6,MIN(BG5:BL5),IF($BB$1=7,MIN(BG5:BM5),IF($BB$1=8,MIN(BG5:BN5))))))))</f>
        <v>10</v>
      </c>
      <c r="BV5" s="34">
        <f>IF($BB$1&gt;8,(IF($BB$1=9,MAX(BG5:BO5),IF($BB$1=10,MAX(BG5:BP5),IF($BB$1=11,MAX(BG5:BQ5),IF($BB$1=12,MAX(BG5:BR5),IF($BB$1=13,MAX(BG5:BS5))))))),(IF($BB$1=4,MAX(BG5:BJ5),IF($BB$1=5,MAX(BG5:BK5),IF($BB$1=6,MAX(BG5:BL5),IF($BB$1=7,MAX(BG5:BM5),IF($BB$1=8,MAX(BG5:BN5))))))))</f>
        <v>22</v>
      </c>
      <c r="BW5" s="37">
        <f>SUM($BT5-$BU5)</f>
        <v>184</v>
      </c>
      <c r="BX5" s="9"/>
    </row>
    <row r="6" spans="1:76" ht="15" x14ac:dyDescent="0.2">
      <c r="A6" s="38">
        <v>2</v>
      </c>
      <c r="B6" s="105" t="s">
        <v>39</v>
      </c>
      <c r="C6" s="104" t="s">
        <v>180</v>
      </c>
      <c r="D6" s="40"/>
      <c r="E6" s="92">
        <f>IF(G6=0,0,IF(G6+F6&lt;1000,1000,G6+F6))</f>
        <v>1039.32</v>
      </c>
      <c r="F6" s="155">
        <f t="shared" ref="F6:F28" si="27">IF(L6=0,0,IF(G6+(IF(I6&gt;-150,(IF(I6&gt;=150,IF(K6&gt;=$AY$1,0,SUM(IF(MAX(P6:AO6)=99,K6-2,K6)-L6*2*(15+50)%)*10),SUM(IF(MAX(P6:AO6)=99,K6-2,K6)-L6*2*(I6/10+50)%)*10)),(IF(I6&lt;-150,IF((IF(MAX(P6:AO6)=99,K6-2,K6)-L6*2*(I6/10+50)%)*10&lt;1,0,(IF(MAX(P6:AO6)=99,K6-2,K6)-L6*2*(I6/10+50)%)*10))))),(IF(I6&gt;-150,(IF(I6&gt;150,IF(K6&gt;=$AY$1,0,SUM(IF(MAX(P6:AO6)=99,K6-2,K6)-L6*2*(15+50)%)*10),SUM(IF(MAX(P6:AO6)=99,K6-2,K6)-L6*2*(I6/10+50)%)*10)),(IF(I6&lt;-150,IF((IF(MAX(P6:AO6)=99,K6-2,K6)-L6*2*(I6/10+50)%)*10&lt;1,0,(IF(MAX(P6:AO6)=99,K6-2,K6)-L6*2*(I6/10+50)%)*10)))))))</f>
        <v>-0.68000000000003169</v>
      </c>
      <c r="G6" s="42">
        <v>1040</v>
      </c>
      <c r="H6" s="94">
        <f t="shared" si="0"/>
        <v>9.3999999999999986</v>
      </c>
      <c r="I6" s="43">
        <f>IF(M6=0,0,G6-M6)</f>
        <v>-112.76923076923072</v>
      </c>
      <c r="J6" s="160">
        <v>20</v>
      </c>
      <c r="K6" s="135">
        <v>10</v>
      </c>
      <c r="L6" s="45">
        <v>13</v>
      </c>
      <c r="M6" s="97">
        <f>IF(L6=0,0,SUM(AS6:BE6)/L6)</f>
        <v>1152.7692307692307</v>
      </c>
      <c r="N6" s="43">
        <f>BT6</f>
        <v>134</v>
      </c>
      <c r="O6" s="46">
        <f>BW6</f>
        <v>128</v>
      </c>
      <c r="P6" s="48">
        <v>14</v>
      </c>
      <c r="Q6" s="49">
        <v>2</v>
      </c>
      <c r="R6" s="47">
        <v>16</v>
      </c>
      <c r="S6" s="102">
        <v>0</v>
      </c>
      <c r="T6" s="108">
        <v>20</v>
      </c>
      <c r="U6" s="50">
        <v>0</v>
      </c>
      <c r="V6" s="47">
        <v>12</v>
      </c>
      <c r="W6" s="50">
        <v>0</v>
      </c>
      <c r="X6" s="108">
        <v>18</v>
      </c>
      <c r="Y6" s="50">
        <v>0</v>
      </c>
      <c r="Z6" s="108">
        <v>5</v>
      </c>
      <c r="AA6" s="50">
        <v>0</v>
      </c>
      <c r="AB6" s="108">
        <v>23</v>
      </c>
      <c r="AC6" s="102">
        <v>2</v>
      </c>
      <c r="AD6" s="48">
        <v>9</v>
      </c>
      <c r="AE6" s="49">
        <v>2</v>
      </c>
      <c r="AF6" s="124">
        <v>22</v>
      </c>
      <c r="AG6" s="102">
        <v>0</v>
      </c>
      <c r="AH6" s="47">
        <v>24</v>
      </c>
      <c r="AI6" s="50">
        <v>0</v>
      </c>
      <c r="AJ6" s="47">
        <v>4</v>
      </c>
      <c r="AK6" s="50">
        <v>2</v>
      </c>
      <c r="AL6" s="47">
        <v>15</v>
      </c>
      <c r="AM6" s="50">
        <v>0</v>
      </c>
      <c r="AN6" s="108">
        <v>11</v>
      </c>
      <c r="AO6" s="50">
        <v>2</v>
      </c>
      <c r="AP6" s="31"/>
      <c r="AQ6" s="32">
        <f t="shared" ref="AQ6:AQ28" si="28">SUM(Q6+S6+U6+W6+Y6+AA6+AC6+AE6+AG6+AI6+AK6+AM6+AO6)</f>
        <v>10</v>
      </c>
      <c r="AR6" s="31"/>
      <c r="AS6" s="125">
        <f t="shared" si="1"/>
        <v>1149</v>
      </c>
      <c r="AT6" s="126">
        <f t="shared" si="2"/>
        <v>1353</v>
      </c>
      <c r="AU6" s="51">
        <f t="shared" si="3"/>
        <v>1072</v>
      </c>
      <c r="AV6" s="126">
        <f t="shared" si="4"/>
        <v>1319</v>
      </c>
      <c r="AW6" s="51">
        <f t="shared" si="5"/>
        <v>1080</v>
      </c>
      <c r="AX6" s="51">
        <f t="shared" si="6"/>
        <v>1096</v>
      </c>
      <c r="AY6" s="51">
        <f t="shared" si="7"/>
        <v>1000</v>
      </c>
      <c r="AZ6" s="51">
        <f t="shared" si="8"/>
        <v>1000</v>
      </c>
      <c r="BA6" s="126">
        <f t="shared" si="9"/>
        <v>1417</v>
      </c>
      <c r="BB6" s="51">
        <f t="shared" si="10"/>
        <v>1085</v>
      </c>
      <c r="BC6" s="51">
        <f t="shared" si="11"/>
        <v>1340</v>
      </c>
      <c r="BD6" s="51">
        <f t="shared" si="12"/>
        <v>1075</v>
      </c>
      <c r="BE6" s="52">
        <f t="shared" si="13"/>
        <v>1000</v>
      </c>
      <c r="BF6" s="12"/>
      <c r="BG6" s="53">
        <f t="shared" si="14"/>
        <v>14</v>
      </c>
      <c r="BH6" s="54">
        <f t="shared" si="15"/>
        <v>12</v>
      </c>
      <c r="BI6" s="54">
        <f t="shared" si="16"/>
        <v>10</v>
      </c>
      <c r="BJ6" s="131">
        <f t="shared" si="17"/>
        <v>12</v>
      </c>
      <c r="BK6" s="54">
        <f t="shared" si="18"/>
        <v>12</v>
      </c>
      <c r="BL6" s="54">
        <f t="shared" si="19"/>
        <v>10</v>
      </c>
      <c r="BM6" s="54">
        <f t="shared" si="20"/>
        <v>6</v>
      </c>
      <c r="BN6" s="54">
        <f t="shared" si="21"/>
        <v>6</v>
      </c>
      <c r="BO6" s="54">
        <f t="shared" si="22"/>
        <v>14</v>
      </c>
      <c r="BP6" s="54">
        <f t="shared" si="23"/>
        <v>10</v>
      </c>
      <c r="BQ6" s="54">
        <f t="shared" si="24"/>
        <v>10</v>
      </c>
      <c r="BR6" s="131">
        <f t="shared" si="25"/>
        <v>10</v>
      </c>
      <c r="BS6" s="131">
        <f t="shared" si="26"/>
        <v>8</v>
      </c>
      <c r="BT6" s="132">
        <f>SUM(BG6,BH6,BI6,BJ6,BK6,BM6,BL6,BN6,BO6,BP6,BQ6,BR6,BS6)</f>
        <v>134</v>
      </c>
      <c r="BU6" s="126">
        <f>IF($BB$1&gt;8,(IF($BB$1=9,MIN(BG6:BO6),IF($BB$1=10,MIN(BG6:BP6),IF($BB$1=11,MIN(BG6:BQ6),IF($BB$1=12,MIN(BG6:BR6),IF($BB$1=13,MIN(BG6:BS6))))))),(IF($BB$1=4,MIN(BG6:BJ6),IF($BB$1=5,MIN(BG6:BK6),IF($BB$1=6,MIN(BG6:BL6),IF($BB$1=7,MIN(BG6:BM6),IF($BB$1=8,MIN(BG6:BN6))))))))</f>
        <v>6</v>
      </c>
      <c r="BV6" s="126">
        <f>IF($BB$1&gt;8,(IF($BB$1=9,MAX(BG6:BO6),IF($BB$1=10,MAX(BG6:BP6),IF($BB$1=11,MAX(BG6:BQ6),IF($BB$1=12,MAX(BG6:BR6),IF($BB$1=13,MAX(BG6:BS6))))))),(IF($BB$1=4,MAX(BG6:BJ6),IF($BB$1=5,MAX(BG6:BK6),IF($BB$1=6,MAX(BG6:BL6),IF($BB$1=7,MAX(BG6:BM6),IF($BB$1=8,MAX(BG6:BN6))))))))</f>
        <v>14</v>
      </c>
      <c r="BW6" s="133">
        <f>SUM($BT6-$BU6)</f>
        <v>128</v>
      </c>
      <c r="BX6" s="9"/>
    </row>
    <row r="7" spans="1:76" ht="15" x14ac:dyDescent="0.2">
      <c r="A7" s="38">
        <v>3</v>
      </c>
      <c r="B7" s="105" t="s">
        <v>40</v>
      </c>
      <c r="C7" s="39" t="s">
        <v>180</v>
      </c>
      <c r="D7" s="40"/>
      <c r="E7" s="41">
        <f t="shared" ref="E7:E28" si="29">IF(G7=0,0,IF(G7+F7&lt;1000,1000,G7+F7))</f>
        <v>1366.88</v>
      </c>
      <c r="F7" s="155">
        <f t="shared" si="27"/>
        <v>-38.11999999999999</v>
      </c>
      <c r="G7" s="42">
        <v>1405</v>
      </c>
      <c r="H7" s="94">
        <f t="shared" si="0"/>
        <v>17.86</v>
      </c>
      <c r="I7" s="43">
        <f t="shared" ref="I7:I28" si="30">IF(M7=0,0,G7-M7)</f>
        <v>108.15384615384619</v>
      </c>
      <c r="J7" s="162">
        <v>11</v>
      </c>
      <c r="K7" s="163">
        <v>12</v>
      </c>
      <c r="L7" s="164">
        <v>13</v>
      </c>
      <c r="M7" s="96">
        <f t="shared" ref="M7:M28" si="31">IF(L7=0,0,SUM(AS7:BE7)/L7)</f>
        <v>1296.8461538461538</v>
      </c>
      <c r="N7" s="43">
        <f t="shared" ref="N7:N28" si="32">BT7</f>
        <v>188</v>
      </c>
      <c r="O7" s="46">
        <f t="shared" ref="O7:O28" si="33">BW7</f>
        <v>178</v>
      </c>
      <c r="P7" s="48">
        <v>15</v>
      </c>
      <c r="Q7" s="49">
        <v>2</v>
      </c>
      <c r="R7" s="47">
        <v>19</v>
      </c>
      <c r="S7" s="102">
        <v>2</v>
      </c>
      <c r="T7" s="108">
        <v>17</v>
      </c>
      <c r="U7" s="50">
        <v>0</v>
      </c>
      <c r="V7" s="47">
        <v>20</v>
      </c>
      <c r="W7" s="50">
        <v>0</v>
      </c>
      <c r="X7" s="108">
        <v>22</v>
      </c>
      <c r="Y7" s="50">
        <v>2</v>
      </c>
      <c r="Z7" s="108">
        <v>13</v>
      </c>
      <c r="AA7" s="50">
        <v>0</v>
      </c>
      <c r="AB7" s="108">
        <v>14</v>
      </c>
      <c r="AC7" s="102">
        <v>0</v>
      </c>
      <c r="AD7" s="48">
        <v>4</v>
      </c>
      <c r="AE7" s="49">
        <v>2</v>
      </c>
      <c r="AF7" s="124">
        <v>18</v>
      </c>
      <c r="AG7" s="102">
        <v>2</v>
      </c>
      <c r="AH7" s="47">
        <v>10</v>
      </c>
      <c r="AI7" s="50">
        <v>0</v>
      </c>
      <c r="AJ7" s="47">
        <v>1</v>
      </c>
      <c r="AK7" s="50">
        <v>0</v>
      </c>
      <c r="AL7" s="47">
        <v>24</v>
      </c>
      <c r="AM7" s="50">
        <v>2</v>
      </c>
      <c r="AN7" s="108">
        <v>6</v>
      </c>
      <c r="AO7" s="50">
        <v>0</v>
      </c>
      <c r="AP7" s="31"/>
      <c r="AQ7" s="32">
        <f t="shared" si="28"/>
        <v>12</v>
      </c>
      <c r="AR7" s="31"/>
      <c r="AS7" s="125">
        <f t="shared" si="1"/>
        <v>1075</v>
      </c>
      <c r="AT7" s="126">
        <f t="shared" si="2"/>
        <v>1235</v>
      </c>
      <c r="AU7" s="51">
        <f t="shared" si="3"/>
        <v>1700</v>
      </c>
      <c r="AV7" s="126">
        <f t="shared" si="4"/>
        <v>1072</v>
      </c>
      <c r="AW7" s="51">
        <f t="shared" si="5"/>
        <v>1417</v>
      </c>
      <c r="AX7" s="51">
        <f t="shared" si="6"/>
        <v>1221</v>
      </c>
      <c r="AY7" s="51">
        <f t="shared" si="7"/>
        <v>1149</v>
      </c>
      <c r="AZ7" s="51">
        <f t="shared" si="8"/>
        <v>1340</v>
      </c>
      <c r="BA7" s="126">
        <f t="shared" si="9"/>
        <v>1080</v>
      </c>
      <c r="BB7" s="51">
        <f t="shared" si="10"/>
        <v>1433</v>
      </c>
      <c r="BC7" s="51">
        <f t="shared" si="11"/>
        <v>1516</v>
      </c>
      <c r="BD7" s="51">
        <f t="shared" si="12"/>
        <v>1085</v>
      </c>
      <c r="BE7" s="52">
        <f t="shared" si="13"/>
        <v>1536</v>
      </c>
      <c r="BF7" s="12"/>
      <c r="BG7" s="53">
        <f t="shared" si="14"/>
        <v>10</v>
      </c>
      <c r="BH7" s="54">
        <f t="shared" si="15"/>
        <v>14</v>
      </c>
      <c r="BI7" s="54">
        <f t="shared" si="16"/>
        <v>22</v>
      </c>
      <c r="BJ7" s="131">
        <f t="shared" si="17"/>
        <v>10</v>
      </c>
      <c r="BK7" s="54">
        <f t="shared" si="18"/>
        <v>14</v>
      </c>
      <c r="BL7" s="54">
        <f t="shared" si="19"/>
        <v>16</v>
      </c>
      <c r="BM7" s="54">
        <f t="shared" si="20"/>
        <v>14</v>
      </c>
      <c r="BN7" s="54">
        <f t="shared" si="21"/>
        <v>10</v>
      </c>
      <c r="BO7" s="54">
        <f t="shared" si="22"/>
        <v>12</v>
      </c>
      <c r="BP7" s="54">
        <f t="shared" si="23"/>
        <v>16</v>
      </c>
      <c r="BQ7" s="54">
        <f t="shared" si="24"/>
        <v>20</v>
      </c>
      <c r="BR7" s="131">
        <f t="shared" si="25"/>
        <v>10</v>
      </c>
      <c r="BS7" s="131">
        <f t="shared" si="26"/>
        <v>20</v>
      </c>
      <c r="BT7" s="132">
        <f t="shared" ref="BT7:BT28" si="34">SUM(BG7,BH7,BI7,BJ7,BK7,BM7,BL7,BN7,BO7,BP7,BQ7,BR7,BS7)</f>
        <v>188</v>
      </c>
      <c r="BU7" s="126">
        <f t="shared" ref="BU7:BU30" si="35">IF($BB$1&gt;8,(IF($BB$1=9,MIN(BG7:BO7),IF($BB$1=10,MIN(BG7:BP7),IF($BB$1=11,MIN(BG7:BQ7),IF($BB$1=12,MIN(BG7:BR7),IF($BB$1=13,MIN(BG7:BS7))))))),(IF($BB$1=4,MIN(BG7:BJ7),IF($BB$1=5,MIN(BG7:BK7),IF($BB$1=6,MIN(BG7:BL7),IF($BB$1=7,MIN(BG7:BM7),IF($BB$1=8,MIN(BG7:BN7))))))))</f>
        <v>10</v>
      </c>
      <c r="BV7" s="126">
        <f t="shared" ref="BV7:BV28" si="36">IF($BB$1&gt;8,(IF($BB$1=9,MAX(BG7:BO7),IF($BB$1=10,MAX(BG7:BP7),IF($BB$1=11,MAX(BG7:BQ7),IF($BB$1=12,MAX(BG7:BR7),IF($BB$1=13,MAX(BG7:BS7))))))),(IF($BB$1=4,MAX(BG7:BJ7),IF($BB$1=5,MAX(BG7:BK7),IF($BB$1=6,MAX(BG7:BL7),IF($BB$1=7,MAX(BG7:BM7),IF($BB$1=8,MAX(BG7:BN7))))))))</f>
        <v>22</v>
      </c>
      <c r="BW7" s="133">
        <f t="shared" ref="BW7:BW28" si="37">SUM($BT7-$BU7)</f>
        <v>178</v>
      </c>
      <c r="BX7" s="9"/>
    </row>
    <row r="8" spans="1:76" ht="15" x14ac:dyDescent="0.2">
      <c r="A8" s="38">
        <v>4</v>
      </c>
      <c r="B8" s="105" t="s">
        <v>41</v>
      </c>
      <c r="C8" s="39" t="s">
        <v>181</v>
      </c>
      <c r="D8" s="40"/>
      <c r="E8" s="41">
        <f t="shared" si="29"/>
        <v>1271</v>
      </c>
      <c r="F8" s="155">
        <f t="shared" si="27"/>
        <v>-69.000000000000028</v>
      </c>
      <c r="G8" s="42">
        <v>1340</v>
      </c>
      <c r="H8" s="94">
        <f t="shared" si="0"/>
        <v>11.28</v>
      </c>
      <c r="I8" s="43">
        <f t="shared" si="30"/>
        <v>157.15384615384619</v>
      </c>
      <c r="J8" s="44">
        <v>18</v>
      </c>
      <c r="K8" s="166">
        <v>10</v>
      </c>
      <c r="L8" s="45">
        <v>13</v>
      </c>
      <c r="M8" s="96">
        <f t="shared" si="31"/>
        <v>1182.8461538461538</v>
      </c>
      <c r="N8" s="43">
        <f t="shared" si="32"/>
        <v>146</v>
      </c>
      <c r="O8" s="46">
        <f t="shared" si="33"/>
        <v>140</v>
      </c>
      <c r="P8" s="48">
        <v>16</v>
      </c>
      <c r="Q8" s="49">
        <v>0</v>
      </c>
      <c r="R8" s="47">
        <v>14</v>
      </c>
      <c r="S8" s="102">
        <v>0</v>
      </c>
      <c r="T8" s="108">
        <v>15</v>
      </c>
      <c r="U8" s="50">
        <v>0</v>
      </c>
      <c r="V8" s="47">
        <v>19</v>
      </c>
      <c r="W8" s="50">
        <v>2</v>
      </c>
      <c r="X8" s="108">
        <v>24</v>
      </c>
      <c r="Y8" s="50">
        <v>2</v>
      </c>
      <c r="Z8" s="108">
        <v>18</v>
      </c>
      <c r="AA8" s="50">
        <v>2</v>
      </c>
      <c r="AB8" s="108">
        <v>21</v>
      </c>
      <c r="AC8" s="102">
        <v>0</v>
      </c>
      <c r="AD8" s="122">
        <v>3</v>
      </c>
      <c r="AE8" s="49">
        <v>0</v>
      </c>
      <c r="AF8" s="124">
        <v>12</v>
      </c>
      <c r="AG8" s="102">
        <v>0</v>
      </c>
      <c r="AH8" s="47">
        <v>23</v>
      </c>
      <c r="AI8" s="50">
        <v>0</v>
      </c>
      <c r="AJ8" s="47">
        <v>2</v>
      </c>
      <c r="AK8" s="50">
        <v>0</v>
      </c>
      <c r="AL8" s="47">
        <v>9</v>
      </c>
      <c r="AM8" s="50">
        <v>2</v>
      </c>
      <c r="AN8" s="108">
        <v>5</v>
      </c>
      <c r="AO8" s="50">
        <v>2</v>
      </c>
      <c r="AP8" s="31"/>
      <c r="AQ8" s="32">
        <f t="shared" si="28"/>
        <v>10</v>
      </c>
      <c r="AR8" s="31"/>
      <c r="AS8" s="125">
        <f t="shared" si="1"/>
        <v>1353</v>
      </c>
      <c r="AT8" s="126">
        <f t="shared" si="2"/>
        <v>1149</v>
      </c>
      <c r="AU8" s="51">
        <f t="shared" si="3"/>
        <v>1075</v>
      </c>
      <c r="AV8" s="126">
        <f t="shared" si="4"/>
        <v>1235</v>
      </c>
      <c r="AW8" s="51">
        <f t="shared" si="5"/>
        <v>1085</v>
      </c>
      <c r="AX8" s="51">
        <f t="shared" si="6"/>
        <v>1080</v>
      </c>
      <c r="AY8" s="51">
        <f t="shared" si="7"/>
        <v>1540</v>
      </c>
      <c r="AZ8" s="51">
        <f t="shared" si="8"/>
        <v>1405</v>
      </c>
      <c r="BA8" s="126">
        <f t="shared" si="9"/>
        <v>1319</v>
      </c>
      <c r="BB8" s="51">
        <f t="shared" si="10"/>
        <v>1000</v>
      </c>
      <c r="BC8" s="51">
        <f t="shared" si="11"/>
        <v>1040</v>
      </c>
      <c r="BD8" s="51">
        <f t="shared" si="12"/>
        <v>1000</v>
      </c>
      <c r="BE8" s="52">
        <f t="shared" si="13"/>
        <v>1096</v>
      </c>
      <c r="BF8" s="12"/>
      <c r="BG8" s="53">
        <f t="shared" si="14"/>
        <v>12</v>
      </c>
      <c r="BH8" s="54">
        <f t="shared" si="15"/>
        <v>14</v>
      </c>
      <c r="BI8" s="54">
        <f t="shared" si="16"/>
        <v>10</v>
      </c>
      <c r="BJ8" s="131">
        <f t="shared" si="17"/>
        <v>14</v>
      </c>
      <c r="BK8" s="54">
        <f t="shared" si="18"/>
        <v>10</v>
      </c>
      <c r="BL8" s="54">
        <f t="shared" si="19"/>
        <v>12</v>
      </c>
      <c r="BM8" s="54">
        <f t="shared" si="20"/>
        <v>18</v>
      </c>
      <c r="BN8" s="54">
        <f t="shared" si="21"/>
        <v>12</v>
      </c>
      <c r="BO8" s="54">
        <f t="shared" si="22"/>
        <v>12</v>
      </c>
      <c r="BP8" s="54">
        <f t="shared" si="23"/>
        <v>6</v>
      </c>
      <c r="BQ8" s="54">
        <f t="shared" si="24"/>
        <v>10</v>
      </c>
      <c r="BR8" s="131">
        <f t="shared" si="25"/>
        <v>6</v>
      </c>
      <c r="BS8" s="131">
        <f t="shared" si="26"/>
        <v>10</v>
      </c>
      <c r="BT8" s="132">
        <f t="shared" si="34"/>
        <v>146</v>
      </c>
      <c r="BU8" s="126">
        <f t="shared" si="35"/>
        <v>6</v>
      </c>
      <c r="BV8" s="126">
        <f t="shared" si="36"/>
        <v>18</v>
      </c>
      <c r="BW8" s="133">
        <f t="shared" si="37"/>
        <v>140</v>
      </c>
      <c r="BX8" s="9"/>
    </row>
    <row r="9" spans="1:76" ht="15" x14ac:dyDescent="0.2">
      <c r="A9" s="38">
        <v>5</v>
      </c>
      <c r="B9" s="105" t="s">
        <v>42</v>
      </c>
      <c r="C9" s="39" t="s">
        <v>182</v>
      </c>
      <c r="D9" s="40"/>
      <c r="E9" s="41">
        <f t="shared" si="29"/>
        <v>1094.6400000000001</v>
      </c>
      <c r="F9" s="157">
        <f t="shared" si="27"/>
        <v>-1.3599999999999923</v>
      </c>
      <c r="G9" s="42">
        <v>1096</v>
      </c>
      <c r="H9" s="94">
        <f t="shared" si="0"/>
        <v>12.219999999999999</v>
      </c>
      <c r="I9" s="43">
        <f t="shared" si="30"/>
        <v>-110.15384615384619</v>
      </c>
      <c r="J9" s="160">
        <v>17</v>
      </c>
      <c r="K9" s="135">
        <v>10</v>
      </c>
      <c r="L9" s="165">
        <v>13</v>
      </c>
      <c r="M9" s="96">
        <f t="shared" si="31"/>
        <v>1206.1538461538462</v>
      </c>
      <c r="N9" s="43">
        <f t="shared" si="32"/>
        <v>158</v>
      </c>
      <c r="O9" s="46">
        <f t="shared" si="33"/>
        <v>152</v>
      </c>
      <c r="P9" s="48">
        <v>17</v>
      </c>
      <c r="Q9" s="49">
        <v>0</v>
      </c>
      <c r="R9" s="47">
        <v>13</v>
      </c>
      <c r="S9" s="102">
        <v>0</v>
      </c>
      <c r="T9" s="108">
        <v>23</v>
      </c>
      <c r="U9" s="50">
        <v>2</v>
      </c>
      <c r="V9" s="47">
        <v>14</v>
      </c>
      <c r="W9" s="50">
        <v>0</v>
      </c>
      <c r="X9" s="108">
        <v>19</v>
      </c>
      <c r="Y9" s="50">
        <v>0</v>
      </c>
      <c r="Z9" s="108">
        <v>2</v>
      </c>
      <c r="AA9" s="50">
        <v>2</v>
      </c>
      <c r="AB9" s="108">
        <v>12</v>
      </c>
      <c r="AC9" s="102">
        <v>0</v>
      </c>
      <c r="AD9" s="48">
        <v>24</v>
      </c>
      <c r="AE9" s="49">
        <v>0</v>
      </c>
      <c r="AF9" s="124">
        <v>15</v>
      </c>
      <c r="AG9" s="102">
        <v>2</v>
      </c>
      <c r="AH9" s="47">
        <v>9</v>
      </c>
      <c r="AI9" s="50">
        <v>2</v>
      </c>
      <c r="AJ9" s="47">
        <v>11</v>
      </c>
      <c r="AK9" s="50">
        <v>2</v>
      </c>
      <c r="AL9" s="47">
        <v>1</v>
      </c>
      <c r="AM9" s="50">
        <v>0</v>
      </c>
      <c r="AN9" s="108">
        <v>4</v>
      </c>
      <c r="AO9" s="50">
        <v>0</v>
      </c>
      <c r="AP9" s="31"/>
      <c r="AQ9" s="32">
        <f t="shared" si="28"/>
        <v>10</v>
      </c>
      <c r="AR9" s="31"/>
      <c r="AS9" s="125">
        <f t="shared" si="1"/>
        <v>1700</v>
      </c>
      <c r="AT9" s="126">
        <f t="shared" si="2"/>
        <v>1221</v>
      </c>
      <c r="AU9" s="51">
        <f t="shared" si="3"/>
        <v>1000</v>
      </c>
      <c r="AV9" s="126">
        <f t="shared" si="4"/>
        <v>1149</v>
      </c>
      <c r="AW9" s="51">
        <f t="shared" si="5"/>
        <v>1235</v>
      </c>
      <c r="AX9" s="51">
        <f t="shared" si="6"/>
        <v>1040</v>
      </c>
      <c r="AY9" s="51">
        <f t="shared" si="7"/>
        <v>1319</v>
      </c>
      <c r="AZ9" s="51">
        <f t="shared" si="8"/>
        <v>1085</v>
      </c>
      <c r="BA9" s="126">
        <f t="shared" si="9"/>
        <v>1075</v>
      </c>
      <c r="BB9" s="51">
        <f t="shared" si="10"/>
        <v>1000</v>
      </c>
      <c r="BC9" s="51">
        <f t="shared" si="11"/>
        <v>1000</v>
      </c>
      <c r="BD9" s="51">
        <f t="shared" si="12"/>
        <v>1516</v>
      </c>
      <c r="BE9" s="52">
        <f t="shared" si="13"/>
        <v>1340</v>
      </c>
      <c r="BF9" s="12"/>
      <c r="BG9" s="53">
        <f t="shared" si="14"/>
        <v>22</v>
      </c>
      <c r="BH9" s="54">
        <f t="shared" si="15"/>
        <v>16</v>
      </c>
      <c r="BI9" s="54">
        <f t="shared" si="16"/>
        <v>6</v>
      </c>
      <c r="BJ9" s="131">
        <f t="shared" si="17"/>
        <v>14</v>
      </c>
      <c r="BK9" s="54">
        <f t="shared" si="18"/>
        <v>14</v>
      </c>
      <c r="BL9" s="54">
        <f t="shared" si="19"/>
        <v>10</v>
      </c>
      <c r="BM9" s="54">
        <f t="shared" si="20"/>
        <v>12</v>
      </c>
      <c r="BN9" s="54">
        <f t="shared" si="21"/>
        <v>10</v>
      </c>
      <c r="BO9" s="54">
        <f t="shared" si="22"/>
        <v>10</v>
      </c>
      <c r="BP9" s="54">
        <f t="shared" si="23"/>
        <v>6</v>
      </c>
      <c r="BQ9" s="54">
        <f t="shared" si="24"/>
        <v>8</v>
      </c>
      <c r="BR9" s="131">
        <f t="shared" si="25"/>
        <v>20</v>
      </c>
      <c r="BS9" s="131">
        <f t="shared" si="26"/>
        <v>10</v>
      </c>
      <c r="BT9" s="132">
        <f t="shared" si="34"/>
        <v>158</v>
      </c>
      <c r="BU9" s="126">
        <f t="shared" si="35"/>
        <v>6</v>
      </c>
      <c r="BV9" s="126">
        <f t="shared" si="36"/>
        <v>22</v>
      </c>
      <c r="BW9" s="133">
        <f t="shared" si="37"/>
        <v>152</v>
      </c>
      <c r="BX9" s="9"/>
    </row>
    <row r="10" spans="1:76" ht="15" x14ac:dyDescent="0.2">
      <c r="A10" s="38">
        <v>6</v>
      </c>
      <c r="B10" s="105" t="s">
        <v>43</v>
      </c>
      <c r="C10" s="39" t="s">
        <v>182</v>
      </c>
      <c r="D10" s="40"/>
      <c r="E10" s="41">
        <f t="shared" si="29"/>
        <v>1536</v>
      </c>
      <c r="F10" s="156">
        <f t="shared" si="27"/>
        <v>0</v>
      </c>
      <c r="G10" s="42">
        <v>1536</v>
      </c>
      <c r="H10" s="94">
        <f t="shared" si="0"/>
        <v>26.32</v>
      </c>
      <c r="I10" s="43">
        <f t="shared" si="30"/>
        <v>189.07692307692309</v>
      </c>
      <c r="J10" s="162">
        <v>2</v>
      </c>
      <c r="K10" s="135">
        <v>20</v>
      </c>
      <c r="L10" s="45">
        <v>13</v>
      </c>
      <c r="M10" s="96">
        <f t="shared" si="31"/>
        <v>1346.9230769230769</v>
      </c>
      <c r="N10" s="43">
        <f t="shared" si="32"/>
        <v>196</v>
      </c>
      <c r="O10" s="46">
        <f t="shared" si="33"/>
        <v>186</v>
      </c>
      <c r="P10" s="48">
        <v>18</v>
      </c>
      <c r="Q10" s="49">
        <v>2</v>
      </c>
      <c r="R10" s="47">
        <v>20</v>
      </c>
      <c r="S10" s="102">
        <v>2</v>
      </c>
      <c r="T10" s="108">
        <v>16</v>
      </c>
      <c r="U10" s="50">
        <v>2</v>
      </c>
      <c r="V10" s="47">
        <v>10</v>
      </c>
      <c r="W10" s="50">
        <v>0</v>
      </c>
      <c r="X10" s="108">
        <v>21</v>
      </c>
      <c r="Y10" s="50">
        <v>2</v>
      </c>
      <c r="Z10" s="108">
        <v>17</v>
      </c>
      <c r="AA10" s="50">
        <v>2</v>
      </c>
      <c r="AB10" s="108">
        <v>1</v>
      </c>
      <c r="AC10" s="102">
        <v>0</v>
      </c>
      <c r="AD10" s="122">
        <v>13</v>
      </c>
      <c r="AE10" s="49">
        <v>2</v>
      </c>
      <c r="AF10" s="124">
        <v>8</v>
      </c>
      <c r="AG10" s="102">
        <v>2</v>
      </c>
      <c r="AH10" s="47">
        <v>14</v>
      </c>
      <c r="AI10" s="50">
        <v>0</v>
      </c>
      <c r="AJ10" s="47">
        <v>7</v>
      </c>
      <c r="AK10" s="50">
        <v>2</v>
      </c>
      <c r="AL10" s="47">
        <v>22</v>
      </c>
      <c r="AM10" s="50">
        <v>2</v>
      </c>
      <c r="AN10" s="108">
        <v>3</v>
      </c>
      <c r="AO10" s="50">
        <v>2</v>
      </c>
      <c r="AP10" s="31"/>
      <c r="AQ10" s="32">
        <f t="shared" si="28"/>
        <v>20</v>
      </c>
      <c r="AR10" s="31"/>
      <c r="AS10" s="125">
        <f t="shared" si="1"/>
        <v>1080</v>
      </c>
      <c r="AT10" s="126">
        <f t="shared" si="2"/>
        <v>1072</v>
      </c>
      <c r="AU10" s="51">
        <f t="shared" si="3"/>
        <v>1353</v>
      </c>
      <c r="AV10" s="126">
        <f t="shared" si="4"/>
        <v>1433</v>
      </c>
      <c r="AW10" s="51">
        <f t="shared" si="5"/>
        <v>1540</v>
      </c>
      <c r="AX10" s="51">
        <f t="shared" si="6"/>
        <v>1700</v>
      </c>
      <c r="AY10" s="51">
        <f t="shared" si="7"/>
        <v>1516</v>
      </c>
      <c r="AZ10" s="51">
        <f t="shared" si="8"/>
        <v>1221</v>
      </c>
      <c r="BA10" s="126">
        <f t="shared" si="9"/>
        <v>1379</v>
      </c>
      <c r="BB10" s="51">
        <f t="shared" si="10"/>
        <v>1149</v>
      </c>
      <c r="BC10" s="51">
        <f t="shared" si="11"/>
        <v>1245</v>
      </c>
      <c r="BD10" s="51">
        <f t="shared" si="12"/>
        <v>1417</v>
      </c>
      <c r="BE10" s="52">
        <f t="shared" si="13"/>
        <v>1405</v>
      </c>
      <c r="BF10" s="12"/>
      <c r="BG10" s="53">
        <f t="shared" si="14"/>
        <v>12</v>
      </c>
      <c r="BH10" s="54">
        <f t="shared" si="15"/>
        <v>10</v>
      </c>
      <c r="BI10" s="54">
        <f t="shared" si="16"/>
        <v>12</v>
      </c>
      <c r="BJ10" s="131">
        <f t="shared" si="17"/>
        <v>16</v>
      </c>
      <c r="BK10" s="54">
        <f t="shared" si="18"/>
        <v>18</v>
      </c>
      <c r="BL10" s="54">
        <f t="shared" si="19"/>
        <v>22</v>
      </c>
      <c r="BM10" s="54">
        <f t="shared" si="20"/>
        <v>20</v>
      </c>
      <c r="BN10" s="54">
        <f t="shared" si="21"/>
        <v>16</v>
      </c>
      <c r="BO10" s="54">
        <f t="shared" si="22"/>
        <v>18</v>
      </c>
      <c r="BP10" s="54">
        <f t="shared" si="23"/>
        <v>14</v>
      </c>
      <c r="BQ10" s="54">
        <f t="shared" si="24"/>
        <v>12</v>
      </c>
      <c r="BR10" s="131">
        <f t="shared" si="25"/>
        <v>14</v>
      </c>
      <c r="BS10" s="131">
        <f t="shared" si="26"/>
        <v>12</v>
      </c>
      <c r="BT10" s="132">
        <f t="shared" si="34"/>
        <v>196</v>
      </c>
      <c r="BU10" s="126">
        <f t="shared" si="35"/>
        <v>10</v>
      </c>
      <c r="BV10" s="126">
        <f t="shared" si="36"/>
        <v>22</v>
      </c>
      <c r="BW10" s="133">
        <f t="shared" si="37"/>
        <v>186</v>
      </c>
      <c r="BX10" s="9"/>
    </row>
    <row r="11" spans="1:76" ht="15" x14ac:dyDescent="0.2">
      <c r="A11" s="38">
        <v>7</v>
      </c>
      <c r="B11" s="105" t="s">
        <v>44</v>
      </c>
      <c r="C11" s="39" t="s">
        <v>183</v>
      </c>
      <c r="D11" s="40"/>
      <c r="E11" s="41">
        <f t="shared" si="29"/>
        <v>1234.7</v>
      </c>
      <c r="F11" s="157">
        <f t="shared" si="27"/>
        <v>-10.300000000000011</v>
      </c>
      <c r="G11" s="42">
        <v>1245</v>
      </c>
      <c r="H11" s="94">
        <f t="shared" si="0"/>
        <v>15.979999999999999</v>
      </c>
      <c r="I11" s="43">
        <f t="shared" si="30"/>
        <v>1.1538461538461888</v>
      </c>
      <c r="J11" s="162">
        <v>13</v>
      </c>
      <c r="K11" s="135">
        <v>12</v>
      </c>
      <c r="L11" s="45">
        <v>13</v>
      </c>
      <c r="M11" s="96">
        <f t="shared" si="31"/>
        <v>1243.8461538461538</v>
      </c>
      <c r="N11" s="43">
        <f t="shared" si="32"/>
        <v>170</v>
      </c>
      <c r="O11" s="46">
        <f t="shared" si="33"/>
        <v>164</v>
      </c>
      <c r="P11" s="48">
        <v>19</v>
      </c>
      <c r="Q11" s="49">
        <v>0</v>
      </c>
      <c r="R11" s="47">
        <v>15</v>
      </c>
      <c r="S11" s="102">
        <v>2</v>
      </c>
      <c r="T11" s="108">
        <v>13</v>
      </c>
      <c r="U11" s="50">
        <v>0</v>
      </c>
      <c r="V11" s="47">
        <v>24</v>
      </c>
      <c r="W11" s="50">
        <v>2</v>
      </c>
      <c r="X11" s="108">
        <v>14</v>
      </c>
      <c r="Y11" s="50">
        <v>2</v>
      </c>
      <c r="Z11" s="108">
        <v>22</v>
      </c>
      <c r="AA11" s="50">
        <v>0</v>
      </c>
      <c r="AB11" s="108">
        <v>16</v>
      </c>
      <c r="AC11" s="102">
        <v>0</v>
      </c>
      <c r="AD11" s="123">
        <v>18</v>
      </c>
      <c r="AE11" s="49">
        <v>0</v>
      </c>
      <c r="AF11" s="124">
        <v>23</v>
      </c>
      <c r="AG11" s="102">
        <v>2</v>
      </c>
      <c r="AH11" s="47">
        <v>12</v>
      </c>
      <c r="AI11" s="50">
        <v>2</v>
      </c>
      <c r="AJ11" s="47">
        <v>6</v>
      </c>
      <c r="AK11" s="50">
        <v>0</v>
      </c>
      <c r="AL11" s="47">
        <v>11</v>
      </c>
      <c r="AM11" s="50">
        <v>2</v>
      </c>
      <c r="AN11" s="108">
        <v>17</v>
      </c>
      <c r="AO11" s="50">
        <v>0</v>
      </c>
      <c r="AP11" s="31"/>
      <c r="AQ11" s="32">
        <f t="shared" si="28"/>
        <v>12</v>
      </c>
      <c r="AR11" s="31"/>
      <c r="AS11" s="125">
        <f t="shared" si="1"/>
        <v>1235</v>
      </c>
      <c r="AT11" s="126">
        <f t="shared" si="2"/>
        <v>1075</v>
      </c>
      <c r="AU11" s="51">
        <f t="shared" si="3"/>
        <v>1221</v>
      </c>
      <c r="AV11" s="126">
        <f t="shared" si="4"/>
        <v>1085</v>
      </c>
      <c r="AW11" s="51">
        <f t="shared" si="5"/>
        <v>1149</v>
      </c>
      <c r="AX11" s="51">
        <f t="shared" si="6"/>
        <v>1417</v>
      </c>
      <c r="AY11" s="51">
        <f t="shared" si="7"/>
        <v>1353</v>
      </c>
      <c r="AZ11" s="51">
        <f t="shared" si="8"/>
        <v>1080</v>
      </c>
      <c r="BA11" s="126">
        <f t="shared" si="9"/>
        <v>1000</v>
      </c>
      <c r="BB11" s="51">
        <f t="shared" si="10"/>
        <v>1319</v>
      </c>
      <c r="BC11" s="51">
        <f t="shared" si="11"/>
        <v>1536</v>
      </c>
      <c r="BD11" s="51">
        <f t="shared" si="12"/>
        <v>1000</v>
      </c>
      <c r="BE11" s="52">
        <f t="shared" si="13"/>
        <v>1700</v>
      </c>
      <c r="BF11" s="12"/>
      <c r="BG11" s="53">
        <f t="shared" si="14"/>
        <v>14</v>
      </c>
      <c r="BH11" s="54">
        <f t="shared" si="15"/>
        <v>10</v>
      </c>
      <c r="BI11" s="54">
        <f t="shared" si="16"/>
        <v>16</v>
      </c>
      <c r="BJ11" s="131">
        <f t="shared" si="17"/>
        <v>10</v>
      </c>
      <c r="BK11" s="54">
        <f t="shared" si="18"/>
        <v>14</v>
      </c>
      <c r="BL11" s="54">
        <f t="shared" si="19"/>
        <v>14</v>
      </c>
      <c r="BM11" s="54">
        <f t="shared" si="20"/>
        <v>12</v>
      </c>
      <c r="BN11" s="54">
        <f t="shared" si="21"/>
        <v>12</v>
      </c>
      <c r="BO11" s="54">
        <f t="shared" si="22"/>
        <v>6</v>
      </c>
      <c r="BP11" s="54">
        <f t="shared" si="23"/>
        <v>12</v>
      </c>
      <c r="BQ11" s="54">
        <f t="shared" si="24"/>
        <v>20</v>
      </c>
      <c r="BR11" s="131">
        <f t="shared" si="25"/>
        <v>8</v>
      </c>
      <c r="BS11" s="131">
        <f t="shared" si="26"/>
        <v>22</v>
      </c>
      <c r="BT11" s="132">
        <f t="shared" si="34"/>
        <v>170</v>
      </c>
      <c r="BU11" s="126">
        <f t="shared" si="35"/>
        <v>6</v>
      </c>
      <c r="BV11" s="126">
        <f t="shared" si="36"/>
        <v>22</v>
      </c>
      <c r="BW11" s="133">
        <f t="shared" si="37"/>
        <v>164</v>
      </c>
      <c r="BX11" s="9"/>
    </row>
    <row r="12" spans="1:76" ht="15" x14ac:dyDescent="0.2">
      <c r="A12" s="38">
        <v>8</v>
      </c>
      <c r="B12" s="105" t="s">
        <v>45</v>
      </c>
      <c r="C12" s="39" t="s">
        <v>184</v>
      </c>
      <c r="D12" s="55"/>
      <c r="E12" s="41">
        <f t="shared" si="29"/>
        <v>1418.68</v>
      </c>
      <c r="F12" s="156">
        <f t="shared" si="27"/>
        <v>39.680000000000035</v>
      </c>
      <c r="G12" s="42">
        <v>1379</v>
      </c>
      <c r="H12" s="94">
        <f t="shared" si="0"/>
        <v>24.439999999999998</v>
      </c>
      <c r="I12" s="43">
        <f t="shared" si="30"/>
        <v>39.692307692307622</v>
      </c>
      <c r="J12" s="44">
        <v>4</v>
      </c>
      <c r="K12" s="135">
        <v>18</v>
      </c>
      <c r="L12" s="45">
        <v>13</v>
      </c>
      <c r="M12" s="96">
        <f t="shared" si="31"/>
        <v>1339.3076923076924</v>
      </c>
      <c r="N12" s="43">
        <f t="shared" si="32"/>
        <v>196</v>
      </c>
      <c r="O12" s="46">
        <f t="shared" si="33"/>
        <v>186</v>
      </c>
      <c r="P12" s="48">
        <v>20</v>
      </c>
      <c r="Q12" s="49">
        <v>0</v>
      </c>
      <c r="R12" s="47">
        <v>18</v>
      </c>
      <c r="S12" s="102">
        <v>2</v>
      </c>
      <c r="T12" s="108">
        <v>22</v>
      </c>
      <c r="U12" s="50">
        <v>0</v>
      </c>
      <c r="V12" s="47">
        <v>15</v>
      </c>
      <c r="W12" s="50">
        <v>2</v>
      </c>
      <c r="X12" s="108">
        <v>12</v>
      </c>
      <c r="Y12" s="50">
        <v>2</v>
      </c>
      <c r="Z12" s="108">
        <v>21</v>
      </c>
      <c r="AA12" s="50">
        <v>2</v>
      </c>
      <c r="AB12" s="108">
        <v>10</v>
      </c>
      <c r="AC12" s="102">
        <v>2</v>
      </c>
      <c r="AD12" s="123">
        <v>1</v>
      </c>
      <c r="AE12" s="49">
        <v>2</v>
      </c>
      <c r="AF12" s="124">
        <v>6</v>
      </c>
      <c r="AG12" s="102">
        <v>0</v>
      </c>
      <c r="AH12" s="47">
        <v>13</v>
      </c>
      <c r="AI12" s="50">
        <v>2</v>
      </c>
      <c r="AJ12" s="47">
        <v>17</v>
      </c>
      <c r="AK12" s="50">
        <v>0</v>
      </c>
      <c r="AL12" s="47">
        <v>14</v>
      </c>
      <c r="AM12" s="50">
        <v>2</v>
      </c>
      <c r="AN12" s="108">
        <v>16</v>
      </c>
      <c r="AO12" s="50">
        <v>2</v>
      </c>
      <c r="AP12" s="31"/>
      <c r="AQ12" s="32">
        <f t="shared" si="28"/>
        <v>18</v>
      </c>
      <c r="AR12" s="31"/>
      <c r="AS12" s="125">
        <f t="shared" si="1"/>
        <v>1072</v>
      </c>
      <c r="AT12" s="126">
        <f t="shared" si="2"/>
        <v>1080</v>
      </c>
      <c r="AU12" s="51">
        <f t="shared" si="3"/>
        <v>1417</v>
      </c>
      <c r="AV12" s="126">
        <f t="shared" si="4"/>
        <v>1075</v>
      </c>
      <c r="AW12" s="51">
        <f t="shared" si="5"/>
        <v>1319</v>
      </c>
      <c r="AX12" s="51">
        <f t="shared" si="6"/>
        <v>1540</v>
      </c>
      <c r="AY12" s="51">
        <f t="shared" si="7"/>
        <v>1433</v>
      </c>
      <c r="AZ12" s="51">
        <f t="shared" si="8"/>
        <v>1516</v>
      </c>
      <c r="BA12" s="126">
        <f t="shared" si="9"/>
        <v>1536</v>
      </c>
      <c r="BB12" s="51">
        <f t="shared" si="10"/>
        <v>1221</v>
      </c>
      <c r="BC12" s="51">
        <f t="shared" si="11"/>
        <v>1700</v>
      </c>
      <c r="BD12" s="51">
        <f t="shared" si="12"/>
        <v>1149</v>
      </c>
      <c r="BE12" s="52">
        <f t="shared" si="13"/>
        <v>1353</v>
      </c>
      <c r="BF12" s="12"/>
      <c r="BG12" s="53">
        <f t="shared" si="14"/>
        <v>10</v>
      </c>
      <c r="BH12" s="54">
        <f t="shared" si="15"/>
        <v>12</v>
      </c>
      <c r="BI12" s="54">
        <f t="shared" si="16"/>
        <v>14</v>
      </c>
      <c r="BJ12" s="131">
        <f t="shared" si="17"/>
        <v>10</v>
      </c>
      <c r="BK12" s="54">
        <f t="shared" si="18"/>
        <v>12</v>
      </c>
      <c r="BL12" s="54">
        <f t="shared" si="19"/>
        <v>18</v>
      </c>
      <c r="BM12" s="54">
        <f t="shared" si="20"/>
        <v>16</v>
      </c>
      <c r="BN12" s="54">
        <f t="shared" si="21"/>
        <v>20</v>
      </c>
      <c r="BO12" s="54">
        <f t="shared" si="22"/>
        <v>20</v>
      </c>
      <c r="BP12" s="54">
        <f t="shared" si="23"/>
        <v>16</v>
      </c>
      <c r="BQ12" s="54">
        <f t="shared" si="24"/>
        <v>22</v>
      </c>
      <c r="BR12" s="131">
        <f t="shared" si="25"/>
        <v>14</v>
      </c>
      <c r="BS12" s="131">
        <f t="shared" si="26"/>
        <v>12</v>
      </c>
      <c r="BT12" s="132">
        <f t="shared" si="34"/>
        <v>196</v>
      </c>
      <c r="BU12" s="126">
        <f t="shared" si="35"/>
        <v>10</v>
      </c>
      <c r="BV12" s="126">
        <f t="shared" si="36"/>
        <v>22</v>
      </c>
      <c r="BW12" s="133">
        <f t="shared" si="37"/>
        <v>186</v>
      </c>
      <c r="BX12" s="9"/>
    </row>
    <row r="13" spans="1:76" ht="15" x14ac:dyDescent="0.2">
      <c r="A13" s="38">
        <v>9</v>
      </c>
      <c r="B13" s="105" t="s">
        <v>46</v>
      </c>
      <c r="C13" s="39" t="s">
        <v>184</v>
      </c>
      <c r="D13" s="55"/>
      <c r="E13" s="41">
        <f t="shared" si="29"/>
        <v>1000</v>
      </c>
      <c r="F13" s="157">
        <f t="shared" si="27"/>
        <v>0</v>
      </c>
      <c r="G13" s="42">
        <v>1000</v>
      </c>
      <c r="H13" s="94">
        <f t="shared" si="0"/>
        <v>6.58</v>
      </c>
      <c r="I13" s="43">
        <f t="shared" si="30"/>
        <v>-221.53846153846143</v>
      </c>
      <c r="J13" s="160">
        <v>23</v>
      </c>
      <c r="K13" s="135">
        <v>6</v>
      </c>
      <c r="L13" s="45">
        <v>13</v>
      </c>
      <c r="M13" s="96">
        <f t="shared" si="31"/>
        <v>1221.5384615384614</v>
      </c>
      <c r="N13" s="43">
        <f t="shared" si="32"/>
        <v>164</v>
      </c>
      <c r="O13" s="46">
        <f t="shared" si="33"/>
        <v>158</v>
      </c>
      <c r="P13" s="48">
        <v>21</v>
      </c>
      <c r="Q13" s="49">
        <v>0</v>
      </c>
      <c r="R13" s="47">
        <v>23</v>
      </c>
      <c r="S13" s="102">
        <v>2</v>
      </c>
      <c r="T13" s="108">
        <v>19</v>
      </c>
      <c r="U13" s="50">
        <v>2</v>
      </c>
      <c r="V13" s="47">
        <v>17</v>
      </c>
      <c r="W13" s="50">
        <v>0</v>
      </c>
      <c r="X13" s="108">
        <v>13</v>
      </c>
      <c r="Y13" s="50">
        <v>0</v>
      </c>
      <c r="Z13" s="108">
        <v>14</v>
      </c>
      <c r="AA13" s="50">
        <v>0</v>
      </c>
      <c r="AB13" s="108">
        <v>15</v>
      </c>
      <c r="AC13" s="102">
        <v>0</v>
      </c>
      <c r="AD13" s="123">
        <v>2</v>
      </c>
      <c r="AE13" s="49">
        <v>0</v>
      </c>
      <c r="AF13" s="124">
        <v>24</v>
      </c>
      <c r="AG13" s="102">
        <v>2</v>
      </c>
      <c r="AH13" s="47">
        <v>5</v>
      </c>
      <c r="AI13" s="50">
        <v>0</v>
      </c>
      <c r="AJ13" s="47">
        <v>12</v>
      </c>
      <c r="AK13" s="50">
        <v>0</v>
      </c>
      <c r="AL13" s="47">
        <v>4</v>
      </c>
      <c r="AM13" s="50">
        <v>0</v>
      </c>
      <c r="AN13" s="108">
        <v>18</v>
      </c>
      <c r="AO13" s="50">
        <v>0</v>
      </c>
      <c r="AP13" s="31"/>
      <c r="AQ13" s="32">
        <f t="shared" si="28"/>
        <v>6</v>
      </c>
      <c r="AR13" s="31"/>
      <c r="AS13" s="125">
        <f t="shared" si="1"/>
        <v>1540</v>
      </c>
      <c r="AT13" s="126">
        <f t="shared" si="2"/>
        <v>1000</v>
      </c>
      <c r="AU13" s="51">
        <f t="shared" si="3"/>
        <v>1235</v>
      </c>
      <c r="AV13" s="126">
        <f t="shared" si="4"/>
        <v>1700</v>
      </c>
      <c r="AW13" s="51">
        <f t="shared" si="5"/>
        <v>1221</v>
      </c>
      <c r="AX13" s="51">
        <f t="shared" si="6"/>
        <v>1149</v>
      </c>
      <c r="AY13" s="51">
        <f t="shared" si="7"/>
        <v>1075</v>
      </c>
      <c r="AZ13" s="51">
        <f t="shared" si="8"/>
        <v>1040</v>
      </c>
      <c r="BA13" s="126">
        <f t="shared" si="9"/>
        <v>1085</v>
      </c>
      <c r="BB13" s="51">
        <f t="shared" si="10"/>
        <v>1096</v>
      </c>
      <c r="BC13" s="51">
        <f t="shared" si="11"/>
        <v>1319</v>
      </c>
      <c r="BD13" s="51">
        <f t="shared" si="12"/>
        <v>1340</v>
      </c>
      <c r="BE13" s="52">
        <f t="shared" si="13"/>
        <v>1080</v>
      </c>
      <c r="BF13" s="12"/>
      <c r="BG13" s="53">
        <f t="shared" si="14"/>
        <v>18</v>
      </c>
      <c r="BH13" s="54">
        <f t="shared" si="15"/>
        <v>6</v>
      </c>
      <c r="BI13" s="54">
        <f t="shared" si="16"/>
        <v>14</v>
      </c>
      <c r="BJ13" s="131">
        <f t="shared" si="17"/>
        <v>22</v>
      </c>
      <c r="BK13" s="54">
        <f t="shared" si="18"/>
        <v>16</v>
      </c>
      <c r="BL13" s="54">
        <f t="shared" si="19"/>
        <v>14</v>
      </c>
      <c r="BM13" s="54">
        <f t="shared" si="20"/>
        <v>10</v>
      </c>
      <c r="BN13" s="54">
        <f t="shared" si="21"/>
        <v>10</v>
      </c>
      <c r="BO13" s="54">
        <f t="shared" si="22"/>
        <v>10</v>
      </c>
      <c r="BP13" s="54">
        <f t="shared" si="23"/>
        <v>10</v>
      </c>
      <c r="BQ13" s="54">
        <f t="shared" si="24"/>
        <v>12</v>
      </c>
      <c r="BR13" s="131">
        <f t="shared" si="25"/>
        <v>10</v>
      </c>
      <c r="BS13" s="131">
        <f t="shared" si="26"/>
        <v>12</v>
      </c>
      <c r="BT13" s="132">
        <f t="shared" si="34"/>
        <v>164</v>
      </c>
      <c r="BU13" s="126">
        <f t="shared" si="35"/>
        <v>6</v>
      </c>
      <c r="BV13" s="126">
        <f t="shared" si="36"/>
        <v>22</v>
      </c>
      <c r="BW13" s="133">
        <f t="shared" si="37"/>
        <v>158</v>
      </c>
      <c r="BX13" s="9"/>
    </row>
    <row r="14" spans="1:76" ht="15" x14ac:dyDescent="0.2">
      <c r="A14" s="38">
        <v>10</v>
      </c>
      <c r="B14" s="105" t="s">
        <v>47</v>
      </c>
      <c r="C14" s="39" t="s">
        <v>182</v>
      </c>
      <c r="D14" s="55"/>
      <c r="E14" s="41">
        <f t="shared" si="29"/>
        <v>1442.58</v>
      </c>
      <c r="F14" s="156">
        <f t="shared" si="27"/>
        <v>9.5800000000000196</v>
      </c>
      <c r="G14" s="158">
        <v>1433</v>
      </c>
      <c r="H14" s="94">
        <f t="shared" si="0"/>
        <v>22.56</v>
      </c>
      <c r="I14" s="43">
        <f t="shared" si="30"/>
        <v>78.538461538461434</v>
      </c>
      <c r="J14" s="44">
        <v>6</v>
      </c>
      <c r="K14" s="135">
        <v>16</v>
      </c>
      <c r="L14" s="45">
        <v>13</v>
      </c>
      <c r="M14" s="96">
        <f t="shared" si="31"/>
        <v>1354.4615384615386</v>
      </c>
      <c r="N14" s="43">
        <f t="shared" si="32"/>
        <v>200</v>
      </c>
      <c r="O14" s="46">
        <f t="shared" si="33"/>
        <v>190</v>
      </c>
      <c r="P14" s="48">
        <v>22</v>
      </c>
      <c r="Q14" s="49">
        <v>2</v>
      </c>
      <c r="R14" s="47">
        <v>24</v>
      </c>
      <c r="S14" s="102">
        <v>2</v>
      </c>
      <c r="T14" s="108">
        <v>21</v>
      </c>
      <c r="U14" s="50">
        <v>2</v>
      </c>
      <c r="V14" s="47">
        <v>6</v>
      </c>
      <c r="W14" s="50">
        <v>2</v>
      </c>
      <c r="X14" s="108">
        <v>17</v>
      </c>
      <c r="Y14" s="50">
        <v>0</v>
      </c>
      <c r="Z14" s="108">
        <v>1</v>
      </c>
      <c r="AA14" s="50">
        <v>0</v>
      </c>
      <c r="AB14" s="108">
        <v>8</v>
      </c>
      <c r="AC14" s="102">
        <v>0</v>
      </c>
      <c r="AD14" s="48">
        <v>20</v>
      </c>
      <c r="AE14" s="49">
        <v>2</v>
      </c>
      <c r="AF14" s="124">
        <v>13</v>
      </c>
      <c r="AG14" s="102">
        <v>0</v>
      </c>
      <c r="AH14" s="47">
        <v>3</v>
      </c>
      <c r="AI14" s="50">
        <v>2</v>
      </c>
      <c r="AJ14" s="47">
        <v>14</v>
      </c>
      <c r="AK14" s="50">
        <v>2</v>
      </c>
      <c r="AL14" s="47">
        <v>16</v>
      </c>
      <c r="AM14" s="50">
        <v>2</v>
      </c>
      <c r="AN14" s="108">
        <v>19</v>
      </c>
      <c r="AO14" s="50">
        <v>0</v>
      </c>
      <c r="AP14" s="31"/>
      <c r="AQ14" s="32">
        <f t="shared" si="28"/>
        <v>16</v>
      </c>
      <c r="AR14" s="31"/>
      <c r="AS14" s="125">
        <f t="shared" si="1"/>
        <v>1417</v>
      </c>
      <c r="AT14" s="126">
        <f t="shared" si="2"/>
        <v>1085</v>
      </c>
      <c r="AU14" s="51">
        <f t="shared" si="3"/>
        <v>1540</v>
      </c>
      <c r="AV14" s="126">
        <f t="shared" si="4"/>
        <v>1536</v>
      </c>
      <c r="AW14" s="51">
        <f t="shared" si="5"/>
        <v>1700</v>
      </c>
      <c r="AX14" s="51">
        <f t="shared" si="6"/>
        <v>1516</v>
      </c>
      <c r="AY14" s="51">
        <f t="shared" si="7"/>
        <v>1379</v>
      </c>
      <c r="AZ14" s="51">
        <f t="shared" si="8"/>
        <v>1072</v>
      </c>
      <c r="BA14" s="126">
        <f t="shared" si="9"/>
        <v>1221</v>
      </c>
      <c r="BB14" s="51">
        <f t="shared" si="10"/>
        <v>1405</v>
      </c>
      <c r="BC14" s="51">
        <f t="shared" si="11"/>
        <v>1149</v>
      </c>
      <c r="BD14" s="51">
        <f t="shared" si="12"/>
        <v>1353</v>
      </c>
      <c r="BE14" s="52">
        <f t="shared" si="13"/>
        <v>1235</v>
      </c>
      <c r="BF14" s="12"/>
      <c r="BG14" s="53">
        <f t="shared" si="14"/>
        <v>14</v>
      </c>
      <c r="BH14" s="54">
        <f t="shared" si="15"/>
        <v>10</v>
      </c>
      <c r="BI14" s="54">
        <f t="shared" si="16"/>
        <v>18</v>
      </c>
      <c r="BJ14" s="131">
        <f t="shared" si="17"/>
        <v>20</v>
      </c>
      <c r="BK14" s="54">
        <f t="shared" si="18"/>
        <v>22</v>
      </c>
      <c r="BL14" s="54">
        <f t="shared" si="19"/>
        <v>20</v>
      </c>
      <c r="BM14" s="54">
        <f t="shared" si="20"/>
        <v>18</v>
      </c>
      <c r="BN14" s="54">
        <f t="shared" si="21"/>
        <v>10</v>
      </c>
      <c r="BO14" s="54">
        <f t="shared" si="22"/>
        <v>16</v>
      </c>
      <c r="BP14" s="54">
        <f t="shared" si="23"/>
        <v>12</v>
      </c>
      <c r="BQ14" s="54">
        <f t="shared" si="24"/>
        <v>14</v>
      </c>
      <c r="BR14" s="131">
        <f t="shared" si="25"/>
        <v>12</v>
      </c>
      <c r="BS14" s="131">
        <f t="shared" si="26"/>
        <v>14</v>
      </c>
      <c r="BT14" s="132">
        <f t="shared" si="34"/>
        <v>200</v>
      </c>
      <c r="BU14" s="126">
        <f t="shared" si="35"/>
        <v>10</v>
      </c>
      <c r="BV14" s="126">
        <f t="shared" si="36"/>
        <v>22</v>
      </c>
      <c r="BW14" s="133">
        <f t="shared" si="37"/>
        <v>190</v>
      </c>
      <c r="BX14" s="9"/>
    </row>
    <row r="15" spans="1:76" ht="15" x14ac:dyDescent="0.2">
      <c r="A15" s="38">
        <v>11</v>
      </c>
      <c r="B15" s="105" t="s">
        <v>48</v>
      </c>
      <c r="C15" s="39" t="s">
        <v>184</v>
      </c>
      <c r="D15" s="55"/>
      <c r="E15" s="41">
        <f t="shared" si="29"/>
        <v>1000</v>
      </c>
      <c r="F15" s="157">
        <f t="shared" si="27"/>
        <v>0</v>
      </c>
      <c r="G15" s="42">
        <v>1000</v>
      </c>
      <c r="H15" s="94">
        <f t="shared" si="0"/>
        <v>7.52</v>
      </c>
      <c r="I15" s="43">
        <f t="shared" si="30"/>
        <v>-183.61538461538453</v>
      </c>
      <c r="J15" s="44">
        <v>22</v>
      </c>
      <c r="K15" s="166">
        <v>8</v>
      </c>
      <c r="L15" s="45">
        <v>13</v>
      </c>
      <c r="M15" s="96">
        <f t="shared" si="31"/>
        <v>1183.6153846153845</v>
      </c>
      <c r="N15" s="43">
        <f t="shared" si="32"/>
        <v>152</v>
      </c>
      <c r="O15" s="46">
        <f t="shared" si="33"/>
        <v>146</v>
      </c>
      <c r="P15" s="48">
        <v>23</v>
      </c>
      <c r="Q15" s="49">
        <v>2</v>
      </c>
      <c r="R15" s="47">
        <v>21</v>
      </c>
      <c r="S15" s="102">
        <v>0</v>
      </c>
      <c r="T15" s="108">
        <v>24</v>
      </c>
      <c r="U15" s="50">
        <v>2</v>
      </c>
      <c r="V15" s="47">
        <v>22</v>
      </c>
      <c r="W15" s="50">
        <v>0</v>
      </c>
      <c r="X15" s="108">
        <v>16</v>
      </c>
      <c r="Y15" s="50">
        <v>2</v>
      </c>
      <c r="Z15" s="108">
        <v>20</v>
      </c>
      <c r="AA15" s="50">
        <v>0</v>
      </c>
      <c r="AB15" s="108">
        <v>19</v>
      </c>
      <c r="AC15" s="102">
        <v>0</v>
      </c>
      <c r="AD15" s="122">
        <v>15</v>
      </c>
      <c r="AE15" s="49">
        <v>2</v>
      </c>
      <c r="AF15" s="124">
        <v>14</v>
      </c>
      <c r="AG15" s="102">
        <v>0</v>
      </c>
      <c r="AH15" s="47">
        <v>18</v>
      </c>
      <c r="AI15" s="50">
        <v>0</v>
      </c>
      <c r="AJ15" s="47">
        <v>5</v>
      </c>
      <c r="AK15" s="50">
        <v>0</v>
      </c>
      <c r="AL15" s="47">
        <v>7</v>
      </c>
      <c r="AM15" s="50">
        <v>0</v>
      </c>
      <c r="AN15" s="108">
        <v>2</v>
      </c>
      <c r="AO15" s="50">
        <v>0</v>
      </c>
      <c r="AP15" s="31"/>
      <c r="AQ15" s="32">
        <f>SUM(Q15+S15+U15+W15+Y15+AA15+AC15+AE15+AG15+AI15+AK15+AM15+AO15)</f>
        <v>8</v>
      </c>
      <c r="AR15" s="31"/>
      <c r="AS15" s="125">
        <f t="shared" si="1"/>
        <v>1000</v>
      </c>
      <c r="AT15" s="126">
        <f t="shared" si="2"/>
        <v>1540</v>
      </c>
      <c r="AU15" s="51">
        <f t="shared" si="3"/>
        <v>1085</v>
      </c>
      <c r="AV15" s="126">
        <f t="shared" si="4"/>
        <v>1417</v>
      </c>
      <c r="AW15" s="51">
        <f t="shared" si="5"/>
        <v>1353</v>
      </c>
      <c r="AX15" s="51">
        <f t="shared" si="6"/>
        <v>1072</v>
      </c>
      <c r="AY15" s="51">
        <f t="shared" si="7"/>
        <v>1235</v>
      </c>
      <c r="AZ15" s="51">
        <f t="shared" si="8"/>
        <v>1075</v>
      </c>
      <c r="BA15" s="126">
        <f t="shared" si="9"/>
        <v>1149</v>
      </c>
      <c r="BB15" s="51">
        <f t="shared" si="10"/>
        <v>1080</v>
      </c>
      <c r="BC15" s="51">
        <f t="shared" si="11"/>
        <v>1096</v>
      </c>
      <c r="BD15" s="51">
        <f t="shared" si="12"/>
        <v>1245</v>
      </c>
      <c r="BE15" s="52">
        <f t="shared" si="13"/>
        <v>1040</v>
      </c>
      <c r="BF15" s="12"/>
      <c r="BG15" s="53">
        <f t="shared" si="14"/>
        <v>6</v>
      </c>
      <c r="BH15" s="54">
        <f t="shared" si="15"/>
        <v>18</v>
      </c>
      <c r="BI15" s="54">
        <f t="shared" si="16"/>
        <v>10</v>
      </c>
      <c r="BJ15" s="131">
        <f t="shared" si="17"/>
        <v>14</v>
      </c>
      <c r="BK15" s="54">
        <f t="shared" si="18"/>
        <v>12</v>
      </c>
      <c r="BL15" s="54">
        <f t="shared" si="19"/>
        <v>10</v>
      </c>
      <c r="BM15" s="54">
        <f t="shared" si="20"/>
        <v>14</v>
      </c>
      <c r="BN15" s="54">
        <f t="shared" si="21"/>
        <v>10</v>
      </c>
      <c r="BO15" s="54">
        <f t="shared" si="22"/>
        <v>14</v>
      </c>
      <c r="BP15" s="54">
        <f t="shared" si="23"/>
        <v>12</v>
      </c>
      <c r="BQ15" s="54">
        <f t="shared" si="24"/>
        <v>10</v>
      </c>
      <c r="BR15" s="131">
        <f t="shared" si="25"/>
        <v>12</v>
      </c>
      <c r="BS15" s="131">
        <f t="shared" si="26"/>
        <v>10</v>
      </c>
      <c r="BT15" s="132">
        <f t="shared" si="34"/>
        <v>152</v>
      </c>
      <c r="BU15" s="126">
        <f t="shared" si="35"/>
        <v>6</v>
      </c>
      <c r="BV15" s="126">
        <f t="shared" si="36"/>
        <v>18</v>
      </c>
      <c r="BW15" s="133">
        <f t="shared" si="37"/>
        <v>146</v>
      </c>
      <c r="BX15" s="9"/>
    </row>
    <row r="16" spans="1:76" ht="15" x14ac:dyDescent="0.2">
      <c r="A16" s="38">
        <v>12</v>
      </c>
      <c r="B16" s="105" t="s">
        <v>49</v>
      </c>
      <c r="C16" s="39" t="s">
        <v>184</v>
      </c>
      <c r="D16" s="55"/>
      <c r="E16" s="41">
        <f t="shared" si="29"/>
        <v>1278.52</v>
      </c>
      <c r="F16" s="157">
        <f t="shared" si="27"/>
        <v>-40.480000000000018</v>
      </c>
      <c r="G16" s="42">
        <v>1319</v>
      </c>
      <c r="H16" s="94">
        <f t="shared" si="0"/>
        <v>14.1</v>
      </c>
      <c r="I16" s="43">
        <f t="shared" si="30"/>
        <v>117.23076923076928</v>
      </c>
      <c r="J16" s="44">
        <v>15</v>
      </c>
      <c r="K16" s="135">
        <v>12</v>
      </c>
      <c r="L16" s="45">
        <v>13</v>
      </c>
      <c r="M16" s="96">
        <f t="shared" si="31"/>
        <v>1201.7692307692307</v>
      </c>
      <c r="N16" s="43">
        <f t="shared" si="32"/>
        <v>150</v>
      </c>
      <c r="O16" s="46">
        <f t="shared" si="33"/>
        <v>144</v>
      </c>
      <c r="P16" s="48">
        <v>24</v>
      </c>
      <c r="Q16" s="49">
        <v>0</v>
      </c>
      <c r="R16" s="47">
        <v>22</v>
      </c>
      <c r="S16" s="102">
        <v>0</v>
      </c>
      <c r="T16" s="108">
        <v>18</v>
      </c>
      <c r="U16" s="50">
        <v>2</v>
      </c>
      <c r="V16" s="47">
        <v>2</v>
      </c>
      <c r="W16" s="50">
        <v>2</v>
      </c>
      <c r="X16" s="108">
        <v>8</v>
      </c>
      <c r="Y16" s="50">
        <v>0</v>
      </c>
      <c r="Z16" s="108">
        <v>16</v>
      </c>
      <c r="AA16" s="50">
        <v>0</v>
      </c>
      <c r="AB16" s="108">
        <v>5</v>
      </c>
      <c r="AC16" s="102">
        <v>2</v>
      </c>
      <c r="AD16" s="48">
        <v>23</v>
      </c>
      <c r="AE16" s="49">
        <v>0</v>
      </c>
      <c r="AF16" s="124">
        <v>4</v>
      </c>
      <c r="AG16" s="102">
        <v>2</v>
      </c>
      <c r="AH16" s="47">
        <v>7</v>
      </c>
      <c r="AI16" s="50">
        <v>0</v>
      </c>
      <c r="AJ16" s="47">
        <v>9</v>
      </c>
      <c r="AK16" s="50">
        <v>2</v>
      </c>
      <c r="AL16" s="47">
        <v>20</v>
      </c>
      <c r="AM16" s="50">
        <v>2</v>
      </c>
      <c r="AN16" s="108">
        <v>1</v>
      </c>
      <c r="AO16" s="50">
        <v>0</v>
      </c>
      <c r="AP16" s="31"/>
      <c r="AQ16" s="32">
        <f t="shared" si="28"/>
        <v>12</v>
      </c>
      <c r="AR16" s="31"/>
      <c r="AS16" s="125">
        <f t="shared" si="1"/>
        <v>1085</v>
      </c>
      <c r="AT16" s="126">
        <f t="shared" si="2"/>
        <v>1417</v>
      </c>
      <c r="AU16" s="51">
        <f t="shared" si="3"/>
        <v>1080</v>
      </c>
      <c r="AV16" s="126">
        <f t="shared" si="4"/>
        <v>1040</v>
      </c>
      <c r="AW16" s="51">
        <f t="shared" si="5"/>
        <v>1379</v>
      </c>
      <c r="AX16" s="51">
        <f t="shared" si="6"/>
        <v>1353</v>
      </c>
      <c r="AY16" s="51">
        <f t="shared" si="7"/>
        <v>1096</v>
      </c>
      <c r="AZ16" s="51">
        <f t="shared" si="8"/>
        <v>1000</v>
      </c>
      <c r="BA16" s="126">
        <f t="shared" si="9"/>
        <v>1340</v>
      </c>
      <c r="BB16" s="51">
        <f t="shared" si="10"/>
        <v>1245</v>
      </c>
      <c r="BC16" s="51">
        <f t="shared" si="11"/>
        <v>1000</v>
      </c>
      <c r="BD16" s="51">
        <f t="shared" si="12"/>
        <v>1072</v>
      </c>
      <c r="BE16" s="52">
        <f t="shared" si="13"/>
        <v>1516</v>
      </c>
      <c r="BF16" s="12"/>
      <c r="BG16" s="53">
        <f t="shared" si="14"/>
        <v>10</v>
      </c>
      <c r="BH16" s="54">
        <f t="shared" si="15"/>
        <v>14</v>
      </c>
      <c r="BI16" s="54">
        <f t="shared" si="16"/>
        <v>12</v>
      </c>
      <c r="BJ16" s="131">
        <f t="shared" si="17"/>
        <v>10</v>
      </c>
      <c r="BK16" s="54">
        <f t="shared" si="18"/>
        <v>18</v>
      </c>
      <c r="BL16" s="54">
        <f t="shared" si="19"/>
        <v>12</v>
      </c>
      <c r="BM16" s="54">
        <f t="shared" si="20"/>
        <v>10</v>
      </c>
      <c r="BN16" s="54">
        <f t="shared" si="21"/>
        <v>6</v>
      </c>
      <c r="BO16" s="54">
        <f t="shared" si="22"/>
        <v>10</v>
      </c>
      <c r="BP16" s="54">
        <f t="shared" si="23"/>
        <v>12</v>
      </c>
      <c r="BQ16" s="54">
        <f t="shared" si="24"/>
        <v>6</v>
      </c>
      <c r="BR16" s="131">
        <f t="shared" si="25"/>
        <v>10</v>
      </c>
      <c r="BS16" s="131">
        <f t="shared" si="26"/>
        <v>20</v>
      </c>
      <c r="BT16" s="132">
        <f t="shared" si="34"/>
        <v>150</v>
      </c>
      <c r="BU16" s="126">
        <f t="shared" si="35"/>
        <v>6</v>
      </c>
      <c r="BV16" s="126">
        <f t="shared" si="36"/>
        <v>20</v>
      </c>
      <c r="BW16" s="133">
        <f t="shared" si="37"/>
        <v>144</v>
      </c>
      <c r="BX16" s="9"/>
    </row>
    <row r="17" spans="1:76" ht="15" x14ac:dyDescent="0.2">
      <c r="A17" s="38">
        <v>13</v>
      </c>
      <c r="B17" s="105" t="s">
        <v>50</v>
      </c>
      <c r="C17" s="39" t="s">
        <v>185</v>
      </c>
      <c r="D17" s="40"/>
      <c r="E17" s="41">
        <f t="shared" si="29"/>
        <v>1287.44</v>
      </c>
      <c r="F17" s="157">
        <f t="shared" si="27"/>
        <v>66.44</v>
      </c>
      <c r="G17" s="42">
        <v>1221</v>
      </c>
      <c r="H17" s="94">
        <f t="shared" si="0"/>
        <v>21.619999999999997</v>
      </c>
      <c r="I17" s="43">
        <f t="shared" si="30"/>
        <v>-140.15384615384619</v>
      </c>
      <c r="J17" s="44">
        <v>7</v>
      </c>
      <c r="K17" s="166">
        <v>16</v>
      </c>
      <c r="L17" s="45">
        <v>13</v>
      </c>
      <c r="M17" s="96">
        <f t="shared" si="31"/>
        <v>1361.1538461538462</v>
      </c>
      <c r="N17" s="43">
        <f t="shared" si="32"/>
        <v>190</v>
      </c>
      <c r="O17" s="46">
        <f t="shared" si="33"/>
        <v>184</v>
      </c>
      <c r="P17" s="48">
        <v>1</v>
      </c>
      <c r="Q17" s="49">
        <v>0</v>
      </c>
      <c r="R17" s="47">
        <v>5</v>
      </c>
      <c r="S17" s="102">
        <v>2</v>
      </c>
      <c r="T17" s="108">
        <v>7</v>
      </c>
      <c r="U17" s="50">
        <v>2</v>
      </c>
      <c r="V17" s="47">
        <v>21</v>
      </c>
      <c r="W17" s="50">
        <v>0</v>
      </c>
      <c r="X17" s="108">
        <v>9</v>
      </c>
      <c r="Y17" s="50">
        <v>2</v>
      </c>
      <c r="Z17" s="108">
        <v>3</v>
      </c>
      <c r="AA17" s="50">
        <v>2</v>
      </c>
      <c r="AB17" s="108">
        <v>22</v>
      </c>
      <c r="AC17" s="102">
        <v>2</v>
      </c>
      <c r="AD17" s="48">
        <v>6</v>
      </c>
      <c r="AE17" s="49">
        <v>0</v>
      </c>
      <c r="AF17" s="124">
        <v>10</v>
      </c>
      <c r="AG17" s="102">
        <v>2</v>
      </c>
      <c r="AH17" s="47">
        <v>8</v>
      </c>
      <c r="AI17" s="50">
        <v>0</v>
      </c>
      <c r="AJ17" s="47">
        <v>16</v>
      </c>
      <c r="AK17" s="50">
        <v>2</v>
      </c>
      <c r="AL17" s="47">
        <v>17</v>
      </c>
      <c r="AM17" s="50">
        <v>0</v>
      </c>
      <c r="AN17" s="108">
        <v>15</v>
      </c>
      <c r="AO17" s="50">
        <v>2</v>
      </c>
      <c r="AP17" s="31"/>
      <c r="AQ17" s="32">
        <f t="shared" si="28"/>
        <v>16</v>
      </c>
      <c r="AR17" s="31"/>
      <c r="AS17" s="125">
        <f t="shared" si="1"/>
        <v>1516</v>
      </c>
      <c r="AT17" s="126">
        <f t="shared" si="2"/>
        <v>1096</v>
      </c>
      <c r="AU17" s="51">
        <f t="shared" si="3"/>
        <v>1245</v>
      </c>
      <c r="AV17" s="126">
        <f t="shared" si="4"/>
        <v>1540</v>
      </c>
      <c r="AW17" s="51">
        <f t="shared" si="5"/>
        <v>1000</v>
      </c>
      <c r="AX17" s="51">
        <f t="shared" si="6"/>
        <v>1405</v>
      </c>
      <c r="AY17" s="51">
        <f t="shared" si="7"/>
        <v>1417</v>
      </c>
      <c r="AZ17" s="51">
        <f t="shared" si="8"/>
        <v>1536</v>
      </c>
      <c r="BA17" s="126">
        <f t="shared" si="9"/>
        <v>1433</v>
      </c>
      <c r="BB17" s="51">
        <f t="shared" si="10"/>
        <v>1379</v>
      </c>
      <c r="BC17" s="51">
        <f t="shared" si="11"/>
        <v>1353</v>
      </c>
      <c r="BD17" s="51">
        <f t="shared" si="12"/>
        <v>1700</v>
      </c>
      <c r="BE17" s="52">
        <f t="shared" si="13"/>
        <v>1075</v>
      </c>
      <c r="BF17" s="12"/>
      <c r="BG17" s="53">
        <f t="shared" si="14"/>
        <v>20</v>
      </c>
      <c r="BH17" s="54">
        <f t="shared" si="15"/>
        <v>10</v>
      </c>
      <c r="BI17" s="54">
        <f t="shared" si="16"/>
        <v>12</v>
      </c>
      <c r="BJ17" s="131">
        <f t="shared" si="17"/>
        <v>18</v>
      </c>
      <c r="BK17" s="54">
        <f t="shared" si="18"/>
        <v>6</v>
      </c>
      <c r="BL17" s="54">
        <f t="shared" si="19"/>
        <v>12</v>
      </c>
      <c r="BM17" s="54">
        <f t="shared" si="20"/>
        <v>14</v>
      </c>
      <c r="BN17" s="54">
        <f t="shared" si="21"/>
        <v>20</v>
      </c>
      <c r="BO17" s="54">
        <f t="shared" si="22"/>
        <v>16</v>
      </c>
      <c r="BP17" s="54">
        <f t="shared" si="23"/>
        <v>18</v>
      </c>
      <c r="BQ17" s="54">
        <f t="shared" si="24"/>
        <v>12</v>
      </c>
      <c r="BR17" s="131">
        <f t="shared" si="25"/>
        <v>22</v>
      </c>
      <c r="BS17" s="131">
        <f t="shared" si="26"/>
        <v>10</v>
      </c>
      <c r="BT17" s="132">
        <f t="shared" si="34"/>
        <v>190</v>
      </c>
      <c r="BU17" s="126">
        <f t="shared" si="35"/>
        <v>6</v>
      </c>
      <c r="BV17" s="126">
        <f t="shared" si="36"/>
        <v>22</v>
      </c>
      <c r="BW17" s="133">
        <f t="shared" si="37"/>
        <v>184</v>
      </c>
      <c r="BX17" s="9"/>
    </row>
    <row r="18" spans="1:76" ht="15" x14ac:dyDescent="0.2">
      <c r="A18" s="38">
        <v>14</v>
      </c>
      <c r="B18" s="105" t="s">
        <v>51</v>
      </c>
      <c r="C18" s="39" t="s">
        <v>185</v>
      </c>
      <c r="D18" s="40"/>
      <c r="E18" s="41">
        <f t="shared" si="29"/>
        <v>1204.8600000000001</v>
      </c>
      <c r="F18" s="157">
        <f t="shared" si="27"/>
        <v>55.860000000000021</v>
      </c>
      <c r="G18" s="42">
        <v>1149</v>
      </c>
      <c r="H18" s="94">
        <f t="shared" si="0"/>
        <v>20.68</v>
      </c>
      <c r="I18" s="43">
        <f t="shared" si="30"/>
        <v>-176.38461538461547</v>
      </c>
      <c r="J18" s="44">
        <v>8</v>
      </c>
      <c r="K18" s="135">
        <v>14</v>
      </c>
      <c r="L18" s="45">
        <v>13</v>
      </c>
      <c r="M18" s="96">
        <f t="shared" si="31"/>
        <v>1325.3846153846155</v>
      </c>
      <c r="N18" s="43">
        <f t="shared" si="32"/>
        <v>182</v>
      </c>
      <c r="O18" s="46">
        <f t="shared" si="33"/>
        <v>176</v>
      </c>
      <c r="P18" s="48">
        <v>2</v>
      </c>
      <c r="Q18" s="49">
        <v>0</v>
      </c>
      <c r="R18" s="47">
        <v>4</v>
      </c>
      <c r="S18" s="102">
        <v>2</v>
      </c>
      <c r="T18" s="108">
        <v>1</v>
      </c>
      <c r="U18" s="50">
        <v>0</v>
      </c>
      <c r="V18" s="47">
        <v>5</v>
      </c>
      <c r="W18" s="50">
        <v>2</v>
      </c>
      <c r="X18" s="108">
        <v>7</v>
      </c>
      <c r="Y18" s="50">
        <v>0</v>
      </c>
      <c r="Z18" s="108">
        <v>9</v>
      </c>
      <c r="AA18" s="50">
        <v>2</v>
      </c>
      <c r="AB18" s="108">
        <v>3</v>
      </c>
      <c r="AC18" s="102">
        <v>2</v>
      </c>
      <c r="AD18" s="48">
        <v>17</v>
      </c>
      <c r="AE18" s="49">
        <v>2</v>
      </c>
      <c r="AF18" s="124">
        <v>11</v>
      </c>
      <c r="AG18" s="102">
        <v>2</v>
      </c>
      <c r="AH18" s="47">
        <v>6</v>
      </c>
      <c r="AI18" s="50">
        <v>2</v>
      </c>
      <c r="AJ18" s="47">
        <v>10</v>
      </c>
      <c r="AK18" s="50">
        <v>0</v>
      </c>
      <c r="AL18" s="47">
        <v>8</v>
      </c>
      <c r="AM18" s="50">
        <v>0</v>
      </c>
      <c r="AN18" s="108">
        <v>21</v>
      </c>
      <c r="AO18" s="50">
        <v>0</v>
      </c>
      <c r="AP18" s="31"/>
      <c r="AQ18" s="32">
        <f t="shared" si="28"/>
        <v>14</v>
      </c>
      <c r="AR18" s="31"/>
      <c r="AS18" s="125">
        <f t="shared" si="1"/>
        <v>1040</v>
      </c>
      <c r="AT18" s="126">
        <f t="shared" si="2"/>
        <v>1340</v>
      </c>
      <c r="AU18" s="51">
        <f t="shared" si="3"/>
        <v>1516</v>
      </c>
      <c r="AV18" s="126">
        <f t="shared" si="4"/>
        <v>1096</v>
      </c>
      <c r="AW18" s="51">
        <f t="shared" si="5"/>
        <v>1245</v>
      </c>
      <c r="AX18" s="51">
        <f t="shared" si="6"/>
        <v>1000</v>
      </c>
      <c r="AY18" s="51">
        <f t="shared" si="7"/>
        <v>1405</v>
      </c>
      <c r="AZ18" s="51">
        <f t="shared" si="8"/>
        <v>1700</v>
      </c>
      <c r="BA18" s="126">
        <f t="shared" si="9"/>
        <v>1000</v>
      </c>
      <c r="BB18" s="51">
        <f t="shared" si="10"/>
        <v>1536</v>
      </c>
      <c r="BC18" s="51">
        <f t="shared" si="11"/>
        <v>1433</v>
      </c>
      <c r="BD18" s="51">
        <f t="shared" si="12"/>
        <v>1379</v>
      </c>
      <c r="BE18" s="52">
        <f t="shared" si="13"/>
        <v>1540</v>
      </c>
      <c r="BF18" s="12"/>
      <c r="BG18" s="53">
        <f t="shared" si="14"/>
        <v>10</v>
      </c>
      <c r="BH18" s="54">
        <f t="shared" si="15"/>
        <v>10</v>
      </c>
      <c r="BI18" s="54">
        <f t="shared" si="16"/>
        <v>20</v>
      </c>
      <c r="BJ18" s="131">
        <f t="shared" si="17"/>
        <v>10</v>
      </c>
      <c r="BK18" s="54">
        <f t="shared" si="18"/>
        <v>12</v>
      </c>
      <c r="BL18" s="54">
        <f t="shared" si="19"/>
        <v>6</v>
      </c>
      <c r="BM18" s="54">
        <f t="shared" si="20"/>
        <v>12</v>
      </c>
      <c r="BN18" s="54">
        <f t="shared" si="21"/>
        <v>22</v>
      </c>
      <c r="BO18" s="54">
        <f t="shared" si="22"/>
        <v>8</v>
      </c>
      <c r="BP18" s="54">
        <f t="shared" si="23"/>
        <v>20</v>
      </c>
      <c r="BQ18" s="54">
        <f t="shared" si="24"/>
        <v>16</v>
      </c>
      <c r="BR18" s="131">
        <f t="shared" si="25"/>
        <v>18</v>
      </c>
      <c r="BS18" s="131">
        <f t="shared" si="26"/>
        <v>18</v>
      </c>
      <c r="BT18" s="132">
        <f t="shared" si="34"/>
        <v>182</v>
      </c>
      <c r="BU18" s="126">
        <f t="shared" si="35"/>
        <v>6</v>
      </c>
      <c r="BV18" s="126">
        <f t="shared" si="36"/>
        <v>22</v>
      </c>
      <c r="BW18" s="133">
        <f t="shared" si="37"/>
        <v>176</v>
      </c>
      <c r="BX18" s="9"/>
    </row>
    <row r="19" spans="1:76" ht="15" x14ac:dyDescent="0.2">
      <c r="A19" s="38">
        <v>15</v>
      </c>
      <c r="B19" s="105" t="s">
        <v>52</v>
      </c>
      <c r="C19" s="39" t="s">
        <v>185</v>
      </c>
      <c r="D19" s="40"/>
      <c r="E19" s="41">
        <f t="shared" si="29"/>
        <v>1067.8599999999999</v>
      </c>
      <c r="F19" s="157">
        <f t="shared" si="27"/>
        <v>-7.1400000000000041</v>
      </c>
      <c r="G19" s="42">
        <v>1075</v>
      </c>
      <c r="H19" s="94">
        <f t="shared" si="0"/>
        <v>10.34</v>
      </c>
      <c r="I19" s="43">
        <f t="shared" si="30"/>
        <v>-87.923076923076906</v>
      </c>
      <c r="J19" s="160">
        <v>19</v>
      </c>
      <c r="K19" s="135">
        <v>10</v>
      </c>
      <c r="L19" s="45">
        <v>13</v>
      </c>
      <c r="M19" s="96">
        <f t="shared" si="31"/>
        <v>1162.9230769230769</v>
      </c>
      <c r="N19" s="43">
        <f t="shared" si="32"/>
        <v>142</v>
      </c>
      <c r="O19" s="46">
        <f t="shared" si="33"/>
        <v>136</v>
      </c>
      <c r="P19" s="48">
        <v>3</v>
      </c>
      <c r="Q19" s="49">
        <v>0</v>
      </c>
      <c r="R19" s="47">
        <v>7</v>
      </c>
      <c r="S19" s="102">
        <v>0</v>
      </c>
      <c r="T19" s="108">
        <v>4</v>
      </c>
      <c r="U19" s="50">
        <v>2</v>
      </c>
      <c r="V19" s="47">
        <v>8</v>
      </c>
      <c r="W19" s="50">
        <v>0</v>
      </c>
      <c r="X19" s="108">
        <v>23</v>
      </c>
      <c r="Y19" s="50">
        <v>2</v>
      </c>
      <c r="Z19" s="108">
        <v>19</v>
      </c>
      <c r="AA19" s="50">
        <v>0</v>
      </c>
      <c r="AB19" s="108">
        <v>9</v>
      </c>
      <c r="AC19" s="102">
        <v>2</v>
      </c>
      <c r="AD19" s="48">
        <v>11</v>
      </c>
      <c r="AE19" s="49">
        <v>0</v>
      </c>
      <c r="AF19" s="124">
        <v>5</v>
      </c>
      <c r="AG19" s="102">
        <v>0</v>
      </c>
      <c r="AH19" s="47">
        <v>20</v>
      </c>
      <c r="AI19" s="50">
        <v>2</v>
      </c>
      <c r="AJ19" s="47">
        <v>24</v>
      </c>
      <c r="AK19" s="50">
        <v>0</v>
      </c>
      <c r="AL19" s="47">
        <v>2</v>
      </c>
      <c r="AM19" s="50">
        <v>2</v>
      </c>
      <c r="AN19" s="108">
        <v>13</v>
      </c>
      <c r="AO19" s="50">
        <v>0</v>
      </c>
      <c r="AP19" s="31"/>
      <c r="AQ19" s="32">
        <f t="shared" si="28"/>
        <v>10</v>
      </c>
      <c r="AR19" s="31"/>
      <c r="AS19" s="125">
        <f t="shared" si="1"/>
        <v>1405</v>
      </c>
      <c r="AT19" s="126">
        <f t="shared" si="2"/>
        <v>1245</v>
      </c>
      <c r="AU19" s="51">
        <f t="shared" si="3"/>
        <v>1340</v>
      </c>
      <c r="AV19" s="126">
        <f t="shared" si="4"/>
        <v>1379</v>
      </c>
      <c r="AW19" s="51">
        <f t="shared" si="5"/>
        <v>1000</v>
      </c>
      <c r="AX19" s="51">
        <f t="shared" si="6"/>
        <v>1235</v>
      </c>
      <c r="AY19" s="51">
        <f t="shared" si="7"/>
        <v>1000</v>
      </c>
      <c r="AZ19" s="51">
        <f t="shared" si="8"/>
        <v>1000</v>
      </c>
      <c r="BA19" s="126">
        <f t="shared" si="9"/>
        <v>1096</v>
      </c>
      <c r="BB19" s="51">
        <f t="shared" si="10"/>
        <v>1072</v>
      </c>
      <c r="BC19" s="51">
        <f t="shared" si="11"/>
        <v>1085</v>
      </c>
      <c r="BD19" s="51">
        <f t="shared" si="12"/>
        <v>1040</v>
      </c>
      <c r="BE19" s="52">
        <f t="shared" si="13"/>
        <v>1221</v>
      </c>
      <c r="BF19" s="12"/>
      <c r="BG19" s="53">
        <f t="shared" si="14"/>
        <v>12</v>
      </c>
      <c r="BH19" s="54">
        <f t="shared" si="15"/>
        <v>12</v>
      </c>
      <c r="BI19" s="54">
        <f t="shared" si="16"/>
        <v>10</v>
      </c>
      <c r="BJ19" s="131">
        <f t="shared" si="17"/>
        <v>18</v>
      </c>
      <c r="BK19" s="54">
        <f t="shared" si="18"/>
        <v>6</v>
      </c>
      <c r="BL19" s="54">
        <f t="shared" si="19"/>
        <v>14</v>
      </c>
      <c r="BM19" s="54">
        <f t="shared" si="20"/>
        <v>6</v>
      </c>
      <c r="BN19" s="54">
        <f t="shared" si="21"/>
        <v>8</v>
      </c>
      <c r="BO19" s="54">
        <f t="shared" si="22"/>
        <v>10</v>
      </c>
      <c r="BP19" s="54">
        <f t="shared" si="23"/>
        <v>10</v>
      </c>
      <c r="BQ19" s="54">
        <f t="shared" si="24"/>
        <v>10</v>
      </c>
      <c r="BR19" s="131">
        <f t="shared" si="25"/>
        <v>10</v>
      </c>
      <c r="BS19" s="131">
        <f t="shared" si="26"/>
        <v>16</v>
      </c>
      <c r="BT19" s="132">
        <f t="shared" si="34"/>
        <v>142</v>
      </c>
      <c r="BU19" s="126">
        <f t="shared" si="35"/>
        <v>6</v>
      </c>
      <c r="BV19" s="126">
        <f t="shared" si="36"/>
        <v>18</v>
      </c>
      <c r="BW19" s="133">
        <f t="shared" si="37"/>
        <v>136</v>
      </c>
      <c r="BX19" s="9"/>
    </row>
    <row r="20" spans="1:76" ht="15" x14ac:dyDescent="0.2">
      <c r="A20" s="38">
        <v>16</v>
      </c>
      <c r="B20" s="105" t="s">
        <v>53</v>
      </c>
      <c r="C20" s="39" t="s">
        <v>183</v>
      </c>
      <c r="D20" s="40"/>
      <c r="E20" s="41">
        <f t="shared" si="29"/>
        <v>1328.74</v>
      </c>
      <c r="F20" s="157">
        <f t="shared" si="27"/>
        <v>-24.259999999999984</v>
      </c>
      <c r="G20" s="42">
        <v>1353</v>
      </c>
      <c r="H20" s="94">
        <f t="shared" si="0"/>
        <v>16.919999999999998</v>
      </c>
      <c r="I20" s="43">
        <f t="shared" si="30"/>
        <v>54.846153846153811</v>
      </c>
      <c r="J20" s="162">
        <v>12</v>
      </c>
      <c r="K20" s="135">
        <v>12</v>
      </c>
      <c r="L20" s="45">
        <v>13</v>
      </c>
      <c r="M20" s="96">
        <f t="shared" si="31"/>
        <v>1298.1538461538462</v>
      </c>
      <c r="N20" s="43">
        <f t="shared" si="32"/>
        <v>184</v>
      </c>
      <c r="O20" s="46">
        <f t="shared" si="33"/>
        <v>176</v>
      </c>
      <c r="P20" s="48">
        <v>4</v>
      </c>
      <c r="Q20" s="49">
        <v>2</v>
      </c>
      <c r="R20" s="47">
        <v>2</v>
      </c>
      <c r="S20" s="102">
        <v>2</v>
      </c>
      <c r="T20" s="108">
        <v>6</v>
      </c>
      <c r="U20" s="50">
        <v>0</v>
      </c>
      <c r="V20" s="47">
        <v>1</v>
      </c>
      <c r="W20" s="50">
        <v>0</v>
      </c>
      <c r="X20" s="108">
        <v>11</v>
      </c>
      <c r="Y20" s="50">
        <v>0</v>
      </c>
      <c r="Z20" s="108">
        <v>12</v>
      </c>
      <c r="AA20" s="50">
        <v>2</v>
      </c>
      <c r="AB20" s="108">
        <v>7</v>
      </c>
      <c r="AC20" s="102">
        <v>2</v>
      </c>
      <c r="AD20" s="122">
        <v>21</v>
      </c>
      <c r="AE20" s="49">
        <v>0</v>
      </c>
      <c r="AF20" s="124">
        <v>20</v>
      </c>
      <c r="AG20" s="102">
        <v>2</v>
      </c>
      <c r="AH20" s="47">
        <v>19</v>
      </c>
      <c r="AI20" s="50">
        <v>2</v>
      </c>
      <c r="AJ20" s="47">
        <v>13</v>
      </c>
      <c r="AK20" s="50">
        <v>0</v>
      </c>
      <c r="AL20" s="47">
        <v>10</v>
      </c>
      <c r="AM20" s="50">
        <v>0</v>
      </c>
      <c r="AN20" s="108">
        <v>8</v>
      </c>
      <c r="AO20" s="50">
        <v>0</v>
      </c>
      <c r="AP20" s="31"/>
      <c r="AQ20" s="32">
        <f t="shared" si="28"/>
        <v>12</v>
      </c>
      <c r="AR20" s="31"/>
      <c r="AS20" s="125">
        <f t="shared" si="1"/>
        <v>1340</v>
      </c>
      <c r="AT20" s="126">
        <f t="shared" si="2"/>
        <v>1040</v>
      </c>
      <c r="AU20" s="51">
        <f t="shared" si="3"/>
        <v>1536</v>
      </c>
      <c r="AV20" s="126">
        <f t="shared" si="4"/>
        <v>1516</v>
      </c>
      <c r="AW20" s="51">
        <f t="shared" si="5"/>
        <v>1000</v>
      </c>
      <c r="AX20" s="51">
        <f t="shared" si="6"/>
        <v>1319</v>
      </c>
      <c r="AY20" s="51">
        <f t="shared" si="7"/>
        <v>1245</v>
      </c>
      <c r="AZ20" s="51">
        <f t="shared" si="8"/>
        <v>1540</v>
      </c>
      <c r="BA20" s="126">
        <f t="shared" si="9"/>
        <v>1072</v>
      </c>
      <c r="BB20" s="51">
        <f t="shared" si="10"/>
        <v>1235</v>
      </c>
      <c r="BC20" s="51">
        <f t="shared" si="11"/>
        <v>1221</v>
      </c>
      <c r="BD20" s="51">
        <f t="shared" si="12"/>
        <v>1433</v>
      </c>
      <c r="BE20" s="52">
        <f t="shared" si="13"/>
        <v>1379</v>
      </c>
      <c r="BF20" s="12"/>
      <c r="BG20" s="53">
        <f t="shared" si="14"/>
        <v>10</v>
      </c>
      <c r="BH20" s="54">
        <f t="shared" si="15"/>
        <v>10</v>
      </c>
      <c r="BI20" s="54">
        <f t="shared" si="16"/>
        <v>20</v>
      </c>
      <c r="BJ20" s="131">
        <f t="shared" si="17"/>
        <v>20</v>
      </c>
      <c r="BK20" s="54">
        <f t="shared" si="18"/>
        <v>8</v>
      </c>
      <c r="BL20" s="54">
        <f t="shared" si="19"/>
        <v>12</v>
      </c>
      <c r="BM20" s="54">
        <f t="shared" si="20"/>
        <v>12</v>
      </c>
      <c r="BN20" s="54">
        <f t="shared" si="21"/>
        <v>18</v>
      </c>
      <c r="BO20" s="54">
        <f t="shared" si="22"/>
        <v>10</v>
      </c>
      <c r="BP20" s="54">
        <f t="shared" si="23"/>
        <v>14</v>
      </c>
      <c r="BQ20" s="54">
        <f t="shared" si="24"/>
        <v>16</v>
      </c>
      <c r="BR20" s="131">
        <f t="shared" si="25"/>
        <v>16</v>
      </c>
      <c r="BS20" s="131">
        <f t="shared" si="26"/>
        <v>18</v>
      </c>
      <c r="BT20" s="132">
        <f t="shared" si="34"/>
        <v>184</v>
      </c>
      <c r="BU20" s="126">
        <f t="shared" si="35"/>
        <v>8</v>
      </c>
      <c r="BV20" s="126">
        <f t="shared" si="36"/>
        <v>20</v>
      </c>
      <c r="BW20" s="133">
        <f t="shared" si="37"/>
        <v>176</v>
      </c>
      <c r="BX20" s="9"/>
    </row>
    <row r="21" spans="1:76" ht="15" x14ac:dyDescent="0.2">
      <c r="A21" s="38">
        <v>17</v>
      </c>
      <c r="B21" s="105" t="s">
        <v>54</v>
      </c>
      <c r="C21" s="39" t="s">
        <v>180</v>
      </c>
      <c r="D21" s="40"/>
      <c r="E21" s="41">
        <f t="shared" si="29"/>
        <v>1700</v>
      </c>
      <c r="F21" s="156">
        <f t="shared" si="27"/>
        <v>0</v>
      </c>
      <c r="G21" s="158">
        <v>1700</v>
      </c>
      <c r="H21" s="94">
        <f t="shared" si="0"/>
        <v>27.259999999999998</v>
      </c>
      <c r="I21" s="43">
        <f t="shared" si="30"/>
        <v>405.61538461538453</v>
      </c>
      <c r="J21" s="44">
        <v>1</v>
      </c>
      <c r="K21" s="135">
        <v>22</v>
      </c>
      <c r="L21" s="45">
        <v>13</v>
      </c>
      <c r="M21" s="96">
        <f t="shared" si="31"/>
        <v>1294.3846153846155</v>
      </c>
      <c r="N21" s="43">
        <f t="shared" si="32"/>
        <v>186</v>
      </c>
      <c r="O21" s="46">
        <f t="shared" si="33"/>
        <v>180</v>
      </c>
      <c r="P21" s="48">
        <v>5</v>
      </c>
      <c r="Q21" s="49">
        <v>2</v>
      </c>
      <c r="R21" s="47">
        <v>1</v>
      </c>
      <c r="S21" s="102">
        <v>2</v>
      </c>
      <c r="T21" s="108">
        <v>3</v>
      </c>
      <c r="U21" s="50">
        <v>2</v>
      </c>
      <c r="V21" s="47">
        <v>9</v>
      </c>
      <c r="W21" s="50">
        <v>2</v>
      </c>
      <c r="X21" s="108">
        <v>10</v>
      </c>
      <c r="Y21" s="50">
        <v>2</v>
      </c>
      <c r="Z21" s="108">
        <v>6</v>
      </c>
      <c r="AA21" s="50">
        <v>0</v>
      </c>
      <c r="AB21" s="108">
        <v>20</v>
      </c>
      <c r="AC21" s="102">
        <v>2</v>
      </c>
      <c r="AD21" s="48">
        <v>14</v>
      </c>
      <c r="AE21" s="49">
        <v>0</v>
      </c>
      <c r="AF21" s="124">
        <v>19</v>
      </c>
      <c r="AG21" s="102">
        <v>2</v>
      </c>
      <c r="AH21" s="47">
        <v>21</v>
      </c>
      <c r="AI21" s="50">
        <v>2</v>
      </c>
      <c r="AJ21" s="47">
        <v>8</v>
      </c>
      <c r="AK21" s="50">
        <v>2</v>
      </c>
      <c r="AL21" s="47">
        <v>13</v>
      </c>
      <c r="AM21" s="50">
        <v>2</v>
      </c>
      <c r="AN21" s="108">
        <v>7</v>
      </c>
      <c r="AO21" s="50">
        <v>2</v>
      </c>
      <c r="AP21" s="31"/>
      <c r="AQ21" s="32">
        <f t="shared" si="28"/>
        <v>22</v>
      </c>
      <c r="AR21" s="31"/>
      <c r="AS21" s="125">
        <f t="shared" si="1"/>
        <v>1096</v>
      </c>
      <c r="AT21" s="126">
        <f t="shared" si="2"/>
        <v>1516</v>
      </c>
      <c r="AU21" s="51">
        <f t="shared" si="3"/>
        <v>1405</v>
      </c>
      <c r="AV21" s="126">
        <f t="shared" si="4"/>
        <v>1000</v>
      </c>
      <c r="AW21" s="51">
        <f t="shared" si="5"/>
        <v>1433</v>
      </c>
      <c r="AX21" s="51">
        <f t="shared" si="6"/>
        <v>1536</v>
      </c>
      <c r="AY21" s="51">
        <f t="shared" si="7"/>
        <v>1072</v>
      </c>
      <c r="AZ21" s="51">
        <f t="shared" si="8"/>
        <v>1149</v>
      </c>
      <c r="BA21" s="126">
        <f t="shared" si="9"/>
        <v>1235</v>
      </c>
      <c r="BB21" s="51">
        <f t="shared" si="10"/>
        <v>1540</v>
      </c>
      <c r="BC21" s="51">
        <f t="shared" si="11"/>
        <v>1379</v>
      </c>
      <c r="BD21" s="51">
        <f t="shared" si="12"/>
        <v>1221</v>
      </c>
      <c r="BE21" s="52">
        <f t="shared" si="13"/>
        <v>1245</v>
      </c>
      <c r="BF21" s="12"/>
      <c r="BG21" s="53">
        <f t="shared" si="14"/>
        <v>10</v>
      </c>
      <c r="BH21" s="54">
        <f t="shared" si="15"/>
        <v>20</v>
      </c>
      <c r="BI21" s="54">
        <f t="shared" si="16"/>
        <v>12</v>
      </c>
      <c r="BJ21" s="131">
        <f t="shared" si="17"/>
        <v>6</v>
      </c>
      <c r="BK21" s="54">
        <f t="shared" si="18"/>
        <v>16</v>
      </c>
      <c r="BL21" s="54">
        <f t="shared" si="19"/>
        <v>20</v>
      </c>
      <c r="BM21" s="54">
        <f t="shared" si="20"/>
        <v>10</v>
      </c>
      <c r="BN21" s="54">
        <f t="shared" si="21"/>
        <v>14</v>
      </c>
      <c r="BO21" s="54">
        <f t="shared" si="22"/>
        <v>14</v>
      </c>
      <c r="BP21" s="54">
        <f t="shared" si="23"/>
        <v>18</v>
      </c>
      <c r="BQ21" s="54">
        <f t="shared" si="24"/>
        <v>18</v>
      </c>
      <c r="BR21" s="131">
        <f t="shared" si="25"/>
        <v>16</v>
      </c>
      <c r="BS21" s="131">
        <f t="shared" si="26"/>
        <v>12</v>
      </c>
      <c r="BT21" s="132">
        <f t="shared" si="34"/>
        <v>186</v>
      </c>
      <c r="BU21" s="126">
        <f t="shared" si="35"/>
        <v>6</v>
      </c>
      <c r="BV21" s="126">
        <f t="shared" si="36"/>
        <v>20</v>
      </c>
      <c r="BW21" s="133">
        <f t="shared" si="37"/>
        <v>180</v>
      </c>
      <c r="BX21" s="9"/>
    </row>
    <row r="22" spans="1:76" ht="15" x14ac:dyDescent="0.2">
      <c r="A22" s="38">
        <v>18</v>
      </c>
      <c r="B22" s="105" t="s">
        <v>55</v>
      </c>
      <c r="C22" s="39" t="s">
        <v>180</v>
      </c>
      <c r="D22" s="40"/>
      <c r="E22" s="41">
        <f t="shared" si="29"/>
        <v>1115.32</v>
      </c>
      <c r="F22" s="157">
        <f t="shared" si="27"/>
        <v>35.320000000000022</v>
      </c>
      <c r="G22" s="42">
        <v>1080</v>
      </c>
      <c r="H22" s="94">
        <f t="shared" si="0"/>
        <v>15.04</v>
      </c>
      <c r="I22" s="43">
        <f t="shared" si="30"/>
        <v>-174.30769230769238</v>
      </c>
      <c r="J22" s="160">
        <v>14</v>
      </c>
      <c r="K22" s="135">
        <v>12</v>
      </c>
      <c r="L22" s="45">
        <v>13</v>
      </c>
      <c r="M22" s="96">
        <f t="shared" si="31"/>
        <v>1254.3076923076924</v>
      </c>
      <c r="N22" s="43">
        <f t="shared" si="32"/>
        <v>156</v>
      </c>
      <c r="O22" s="46">
        <f t="shared" si="33"/>
        <v>150</v>
      </c>
      <c r="P22" s="48">
        <v>6</v>
      </c>
      <c r="Q22" s="49">
        <v>0</v>
      </c>
      <c r="R22" s="47">
        <v>8</v>
      </c>
      <c r="S22" s="102">
        <v>0</v>
      </c>
      <c r="T22" s="108">
        <v>12</v>
      </c>
      <c r="U22" s="50">
        <v>0</v>
      </c>
      <c r="V22" s="47">
        <v>23</v>
      </c>
      <c r="W22" s="50">
        <v>2</v>
      </c>
      <c r="X22" s="108">
        <v>2</v>
      </c>
      <c r="Y22" s="50">
        <v>2</v>
      </c>
      <c r="Z22" s="108">
        <v>4</v>
      </c>
      <c r="AA22" s="50">
        <v>0</v>
      </c>
      <c r="AB22" s="108">
        <v>24</v>
      </c>
      <c r="AC22" s="102">
        <v>2</v>
      </c>
      <c r="AD22" s="48">
        <v>7</v>
      </c>
      <c r="AE22" s="49">
        <v>2</v>
      </c>
      <c r="AF22" s="124">
        <v>3</v>
      </c>
      <c r="AG22" s="102">
        <v>0</v>
      </c>
      <c r="AH22" s="47">
        <v>11</v>
      </c>
      <c r="AI22" s="50">
        <v>2</v>
      </c>
      <c r="AJ22" s="47">
        <v>22</v>
      </c>
      <c r="AK22" s="50">
        <v>0</v>
      </c>
      <c r="AL22" s="47">
        <v>21</v>
      </c>
      <c r="AM22" s="50">
        <v>0</v>
      </c>
      <c r="AN22" s="108">
        <v>9</v>
      </c>
      <c r="AO22" s="50">
        <v>2</v>
      </c>
      <c r="AP22" s="31"/>
      <c r="AQ22" s="32">
        <f t="shared" si="28"/>
        <v>12</v>
      </c>
      <c r="AR22" s="31"/>
      <c r="AS22" s="125">
        <f t="shared" si="1"/>
        <v>1536</v>
      </c>
      <c r="AT22" s="126">
        <f t="shared" si="2"/>
        <v>1379</v>
      </c>
      <c r="AU22" s="51">
        <f t="shared" si="3"/>
        <v>1319</v>
      </c>
      <c r="AV22" s="126">
        <f t="shared" si="4"/>
        <v>1000</v>
      </c>
      <c r="AW22" s="51">
        <f t="shared" si="5"/>
        <v>1040</v>
      </c>
      <c r="AX22" s="51">
        <f t="shared" si="6"/>
        <v>1340</v>
      </c>
      <c r="AY22" s="51">
        <f t="shared" si="7"/>
        <v>1085</v>
      </c>
      <c r="AZ22" s="51">
        <f t="shared" si="8"/>
        <v>1245</v>
      </c>
      <c r="BA22" s="126">
        <f t="shared" si="9"/>
        <v>1405</v>
      </c>
      <c r="BB22" s="51">
        <f t="shared" si="10"/>
        <v>1000</v>
      </c>
      <c r="BC22" s="51">
        <f t="shared" si="11"/>
        <v>1417</v>
      </c>
      <c r="BD22" s="51">
        <f t="shared" si="12"/>
        <v>1540</v>
      </c>
      <c r="BE22" s="52">
        <f t="shared" si="13"/>
        <v>1000</v>
      </c>
      <c r="BF22" s="12"/>
      <c r="BG22" s="53">
        <f t="shared" si="14"/>
        <v>20</v>
      </c>
      <c r="BH22" s="54">
        <f t="shared" si="15"/>
        <v>18</v>
      </c>
      <c r="BI22" s="54">
        <f t="shared" si="16"/>
        <v>12</v>
      </c>
      <c r="BJ22" s="131">
        <f t="shared" si="17"/>
        <v>6</v>
      </c>
      <c r="BK22" s="54">
        <f t="shared" si="18"/>
        <v>10</v>
      </c>
      <c r="BL22" s="54">
        <f t="shared" si="19"/>
        <v>10</v>
      </c>
      <c r="BM22" s="54">
        <f t="shared" si="20"/>
        <v>10</v>
      </c>
      <c r="BN22" s="54">
        <f t="shared" si="21"/>
        <v>12</v>
      </c>
      <c r="BO22" s="54">
        <f t="shared" si="22"/>
        <v>12</v>
      </c>
      <c r="BP22" s="54">
        <f t="shared" si="23"/>
        <v>8</v>
      </c>
      <c r="BQ22" s="54">
        <f t="shared" si="24"/>
        <v>14</v>
      </c>
      <c r="BR22" s="131">
        <f t="shared" si="25"/>
        <v>18</v>
      </c>
      <c r="BS22" s="131">
        <f t="shared" si="26"/>
        <v>6</v>
      </c>
      <c r="BT22" s="132">
        <f t="shared" si="34"/>
        <v>156</v>
      </c>
      <c r="BU22" s="126">
        <f t="shared" si="35"/>
        <v>6</v>
      </c>
      <c r="BV22" s="126">
        <f t="shared" si="36"/>
        <v>20</v>
      </c>
      <c r="BW22" s="133">
        <f t="shared" si="37"/>
        <v>150</v>
      </c>
      <c r="BX22" s="9"/>
    </row>
    <row r="23" spans="1:76" ht="15" x14ac:dyDescent="0.2">
      <c r="A23" s="38">
        <v>19</v>
      </c>
      <c r="B23" s="105" t="s">
        <v>56</v>
      </c>
      <c r="C23" s="39" t="s">
        <v>180</v>
      </c>
      <c r="D23" s="40"/>
      <c r="E23" s="41">
        <f t="shared" si="29"/>
        <v>1255.98</v>
      </c>
      <c r="F23" s="157">
        <f t="shared" si="27"/>
        <v>20.980000000000025</v>
      </c>
      <c r="G23" s="42">
        <v>1235</v>
      </c>
      <c r="H23" s="94">
        <f t="shared" si="0"/>
        <v>18.799999999999997</v>
      </c>
      <c r="I23" s="43">
        <f t="shared" si="30"/>
        <v>-42.230769230769283</v>
      </c>
      <c r="J23" s="162">
        <v>10</v>
      </c>
      <c r="K23" s="135">
        <v>14</v>
      </c>
      <c r="L23" s="45">
        <v>13</v>
      </c>
      <c r="M23" s="96">
        <f t="shared" si="31"/>
        <v>1277.2307692307693</v>
      </c>
      <c r="N23" s="43">
        <f t="shared" si="32"/>
        <v>156</v>
      </c>
      <c r="O23" s="46">
        <f t="shared" si="33"/>
        <v>150</v>
      </c>
      <c r="P23" s="48">
        <v>7</v>
      </c>
      <c r="Q23" s="49">
        <v>2</v>
      </c>
      <c r="R23" s="47">
        <v>3</v>
      </c>
      <c r="S23" s="102">
        <v>0</v>
      </c>
      <c r="T23" s="108">
        <v>9</v>
      </c>
      <c r="U23" s="50">
        <v>0</v>
      </c>
      <c r="V23" s="47">
        <v>4</v>
      </c>
      <c r="W23" s="50">
        <v>0</v>
      </c>
      <c r="X23" s="108">
        <v>5</v>
      </c>
      <c r="Y23" s="50">
        <v>2</v>
      </c>
      <c r="Z23" s="108">
        <v>15</v>
      </c>
      <c r="AA23" s="50">
        <v>2</v>
      </c>
      <c r="AB23" s="108">
        <v>11</v>
      </c>
      <c r="AC23" s="102">
        <v>2</v>
      </c>
      <c r="AD23" s="48">
        <v>22</v>
      </c>
      <c r="AE23" s="49">
        <v>2</v>
      </c>
      <c r="AF23" s="124">
        <v>17</v>
      </c>
      <c r="AG23" s="102">
        <v>0</v>
      </c>
      <c r="AH23" s="47">
        <v>16</v>
      </c>
      <c r="AI23" s="50">
        <v>0</v>
      </c>
      <c r="AJ23" s="47">
        <v>21</v>
      </c>
      <c r="AK23" s="50">
        <v>0</v>
      </c>
      <c r="AL23" s="47">
        <v>23</v>
      </c>
      <c r="AM23" s="50">
        <v>2</v>
      </c>
      <c r="AN23" s="108">
        <v>10</v>
      </c>
      <c r="AO23" s="50">
        <v>2</v>
      </c>
      <c r="AP23" s="31"/>
      <c r="AQ23" s="32">
        <f t="shared" si="28"/>
        <v>14</v>
      </c>
      <c r="AR23" s="31"/>
      <c r="AS23" s="125">
        <f t="shared" si="1"/>
        <v>1245</v>
      </c>
      <c r="AT23" s="126">
        <f t="shared" si="2"/>
        <v>1405</v>
      </c>
      <c r="AU23" s="51">
        <f t="shared" si="3"/>
        <v>1000</v>
      </c>
      <c r="AV23" s="126">
        <f t="shared" si="4"/>
        <v>1340</v>
      </c>
      <c r="AW23" s="51">
        <f t="shared" si="5"/>
        <v>1096</v>
      </c>
      <c r="AX23" s="51">
        <f t="shared" si="6"/>
        <v>1075</v>
      </c>
      <c r="AY23" s="51">
        <f t="shared" si="7"/>
        <v>1000</v>
      </c>
      <c r="AZ23" s="51">
        <f t="shared" si="8"/>
        <v>1417</v>
      </c>
      <c r="BA23" s="126">
        <f t="shared" si="9"/>
        <v>1700</v>
      </c>
      <c r="BB23" s="51">
        <f t="shared" si="10"/>
        <v>1353</v>
      </c>
      <c r="BC23" s="51">
        <f t="shared" si="11"/>
        <v>1540</v>
      </c>
      <c r="BD23" s="51">
        <f t="shared" si="12"/>
        <v>1000</v>
      </c>
      <c r="BE23" s="52">
        <f t="shared" si="13"/>
        <v>1433</v>
      </c>
      <c r="BF23" s="12"/>
      <c r="BG23" s="53">
        <f t="shared" si="14"/>
        <v>12</v>
      </c>
      <c r="BH23" s="54">
        <f t="shared" si="15"/>
        <v>12</v>
      </c>
      <c r="BI23" s="54">
        <f t="shared" si="16"/>
        <v>6</v>
      </c>
      <c r="BJ23" s="131">
        <f t="shared" si="17"/>
        <v>10</v>
      </c>
      <c r="BK23" s="54">
        <f t="shared" si="18"/>
        <v>10</v>
      </c>
      <c r="BL23" s="54">
        <f t="shared" si="19"/>
        <v>10</v>
      </c>
      <c r="BM23" s="54">
        <f t="shared" si="20"/>
        <v>8</v>
      </c>
      <c r="BN23" s="54">
        <f t="shared" si="21"/>
        <v>14</v>
      </c>
      <c r="BO23" s="54">
        <f t="shared" si="22"/>
        <v>22</v>
      </c>
      <c r="BP23" s="54">
        <f t="shared" si="23"/>
        <v>12</v>
      </c>
      <c r="BQ23" s="54">
        <f t="shared" si="24"/>
        <v>18</v>
      </c>
      <c r="BR23" s="131">
        <f t="shared" si="25"/>
        <v>6</v>
      </c>
      <c r="BS23" s="131">
        <f t="shared" si="26"/>
        <v>16</v>
      </c>
      <c r="BT23" s="132">
        <f t="shared" si="34"/>
        <v>156</v>
      </c>
      <c r="BU23" s="126">
        <f t="shared" si="35"/>
        <v>6</v>
      </c>
      <c r="BV23" s="126">
        <f t="shared" si="36"/>
        <v>22</v>
      </c>
      <c r="BW23" s="133">
        <f t="shared" si="37"/>
        <v>150</v>
      </c>
      <c r="BX23" s="9"/>
    </row>
    <row r="24" spans="1:76" ht="15" x14ac:dyDescent="0.2">
      <c r="A24" s="38">
        <v>20</v>
      </c>
      <c r="B24" s="105" t="s">
        <v>57</v>
      </c>
      <c r="C24" s="39" t="s">
        <v>180</v>
      </c>
      <c r="D24" s="40"/>
      <c r="E24" s="41">
        <f t="shared" si="29"/>
        <v>1100.1000000000001</v>
      </c>
      <c r="F24" s="157">
        <f t="shared" si="27"/>
        <v>28.100000000000041</v>
      </c>
      <c r="G24" s="42">
        <v>1072</v>
      </c>
      <c r="H24" s="94">
        <f t="shared" si="0"/>
        <v>13.16</v>
      </c>
      <c r="I24" s="43">
        <f t="shared" si="30"/>
        <v>-223.46153846153857</v>
      </c>
      <c r="J24" s="162">
        <v>16</v>
      </c>
      <c r="K24" s="135">
        <v>10</v>
      </c>
      <c r="L24" s="45">
        <v>13</v>
      </c>
      <c r="M24" s="96">
        <f t="shared" si="31"/>
        <v>1295.4615384615386</v>
      </c>
      <c r="N24" s="43">
        <f t="shared" si="32"/>
        <v>176</v>
      </c>
      <c r="O24" s="46">
        <f t="shared" si="33"/>
        <v>170</v>
      </c>
      <c r="P24" s="48">
        <v>8</v>
      </c>
      <c r="Q24" s="49">
        <v>2</v>
      </c>
      <c r="R24" s="47">
        <v>6</v>
      </c>
      <c r="S24" s="102">
        <v>0</v>
      </c>
      <c r="T24" s="108">
        <v>2</v>
      </c>
      <c r="U24" s="50">
        <v>2</v>
      </c>
      <c r="V24" s="47">
        <v>3</v>
      </c>
      <c r="W24" s="50">
        <v>2</v>
      </c>
      <c r="X24" s="108">
        <v>1</v>
      </c>
      <c r="Y24" s="50">
        <v>0</v>
      </c>
      <c r="Z24" s="108">
        <v>11</v>
      </c>
      <c r="AA24" s="50">
        <v>2</v>
      </c>
      <c r="AB24" s="108">
        <v>17</v>
      </c>
      <c r="AC24" s="102">
        <v>0</v>
      </c>
      <c r="AD24" s="122">
        <v>10</v>
      </c>
      <c r="AE24" s="49">
        <v>0</v>
      </c>
      <c r="AF24" s="124">
        <v>16</v>
      </c>
      <c r="AG24" s="102">
        <v>0</v>
      </c>
      <c r="AH24" s="47">
        <v>15</v>
      </c>
      <c r="AI24" s="50">
        <v>0</v>
      </c>
      <c r="AJ24" s="47">
        <v>23</v>
      </c>
      <c r="AK24" s="50">
        <v>2</v>
      </c>
      <c r="AL24" s="47">
        <v>12</v>
      </c>
      <c r="AM24" s="50">
        <v>0</v>
      </c>
      <c r="AN24" s="108">
        <v>24</v>
      </c>
      <c r="AO24" s="50">
        <v>0</v>
      </c>
      <c r="AP24" s="31"/>
      <c r="AQ24" s="32">
        <f t="shared" si="28"/>
        <v>10</v>
      </c>
      <c r="AR24" s="31"/>
      <c r="AS24" s="125">
        <f t="shared" si="1"/>
        <v>1379</v>
      </c>
      <c r="AT24" s="126">
        <f t="shared" si="2"/>
        <v>1536</v>
      </c>
      <c r="AU24" s="51">
        <f t="shared" si="3"/>
        <v>1040</v>
      </c>
      <c r="AV24" s="126">
        <f t="shared" si="4"/>
        <v>1405</v>
      </c>
      <c r="AW24" s="51">
        <f t="shared" si="5"/>
        <v>1516</v>
      </c>
      <c r="AX24" s="51">
        <f t="shared" si="6"/>
        <v>1000</v>
      </c>
      <c r="AY24" s="51">
        <f t="shared" si="7"/>
        <v>1700</v>
      </c>
      <c r="AZ24" s="51">
        <f t="shared" si="8"/>
        <v>1433</v>
      </c>
      <c r="BA24" s="126">
        <f t="shared" si="9"/>
        <v>1353</v>
      </c>
      <c r="BB24" s="51">
        <f t="shared" si="10"/>
        <v>1075</v>
      </c>
      <c r="BC24" s="51">
        <f t="shared" si="11"/>
        <v>1000</v>
      </c>
      <c r="BD24" s="51">
        <f t="shared" si="12"/>
        <v>1319</v>
      </c>
      <c r="BE24" s="52">
        <f t="shared" si="13"/>
        <v>1085</v>
      </c>
      <c r="BF24" s="12"/>
      <c r="BG24" s="53">
        <f t="shared" si="14"/>
        <v>18</v>
      </c>
      <c r="BH24" s="54">
        <f t="shared" si="15"/>
        <v>20</v>
      </c>
      <c r="BI24" s="54">
        <f t="shared" si="16"/>
        <v>10</v>
      </c>
      <c r="BJ24" s="131">
        <f t="shared" si="17"/>
        <v>12</v>
      </c>
      <c r="BK24" s="54">
        <f t="shared" si="18"/>
        <v>20</v>
      </c>
      <c r="BL24" s="54">
        <f t="shared" si="19"/>
        <v>8</v>
      </c>
      <c r="BM24" s="54">
        <f t="shared" si="20"/>
        <v>22</v>
      </c>
      <c r="BN24" s="54">
        <f t="shared" si="21"/>
        <v>16</v>
      </c>
      <c r="BO24" s="54">
        <f t="shared" si="22"/>
        <v>12</v>
      </c>
      <c r="BP24" s="54">
        <f t="shared" si="23"/>
        <v>10</v>
      </c>
      <c r="BQ24" s="54">
        <f t="shared" si="24"/>
        <v>6</v>
      </c>
      <c r="BR24" s="131">
        <f t="shared" si="25"/>
        <v>12</v>
      </c>
      <c r="BS24" s="131">
        <f t="shared" si="26"/>
        <v>10</v>
      </c>
      <c r="BT24" s="132">
        <f t="shared" si="34"/>
        <v>176</v>
      </c>
      <c r="BU24" s="126">
        <f t="shared" si="35"/>
        <v>6</v>
      </c>
      <c r="BV24" s="126">
        <f t="shared" si="36"/>
        <v>22</v>
      </c>
      <c r="BW24" s="133">
        <f t="shared" si="37"/>
        <v>170</v>
      </c>
      <c r="BX24" s="9"/>
    </row>
    <row r="25" spans="1:76" ht="15" x14ac:dyDescent="0.2">
      <c r="A25" s="38">
        <v>21</v>
      </c>
      <c r="B25" s="105" t="s">
        <v>58</v>
      </c>
      <c r="C25" s="39" t="s">
        <v>180</v>
      </c>
      <c r="D25" s="40"/>
      <c r="E25" s="41">
        <f t="shared" si="29"/>
        <v>1540</v>
      </c>
      <c r="F25" s="157">
        <f t="shared" si="27"/>
        <v>0</v>
      </c>
      <c r="G25" s="42">
        <v>1540</v>
      </c>
      <c r="H25" s="94">
        <f t="shared" si="0"/>
        <v>23.5</v>
      </c>
      <c r="I25" s="43">
        <f t="shared" si="30"/>
        <v>236.76923076923072</v>
      </c>
      <c r="J25" s="44">
        <v>5</v>
      </c>
      <c r="K25" s="166">
        <v>18</v>
      </c>
      <c r="L25" s="45">
        <v>13</v>
      </c>
      <c r="M25" s="96">
        <f t="shared" si="31"/>
        <v>1303.2307692307693</v>
      </c>
      <c r="N25" s="43">
        <f t="shared" si="32"/>
        <v>188</v>
      </c>
      <c r="O25" s="46">
        <f t="shared" si="33"/>
        <v>182</v>
      </c>
      <c r="P25" s="48">
        <v>9</v>
      </c>
      <c r="Q25" s="49">
        <v>2</v>
      </c>
      <c r="R25" s="47">
        <v>11</v>
      </c>
      <c r="S25" s="102">
        <v>2</v>
      </c>
      <c r="T25" s="108">
        <v>10</v>
      </c>
      <c r="U25" s="50">
        <v>0</v>
      </c>
      <c r="V25" s="47">
        <v>13</v>
      </c>
      <c r="W25" s="50">
        <v>2</v>
      </c>
      <c r="X25" s="108">
        <v>6</v>
      </c>
      <c r="Y25" s="50">
        <v>0</v>
      </c>
      <c r="Z25" s="108">
        <v>8</v>
      </c>
      <c r="AA25" s="50">
        <v>0</v>
      </c>
      <c r="AB25" s="108">
        <v>4</v>
      </c>
      <c r="AC25" s="102">
        <v>2</v>
      </c>
      <c r="AD25" s="123">
        <v>16</v>
      </c>
      <c r="AE25" s="49">
        <v>2</v>
      </c>
      <c r="AF25" s="124">
        <v>1</v>
      </c>
      <c r="AG25" s="102">
        <v>2</v>
      </c>
      <c r="AH25" s="47">
        <v>17</v>
      </c>
      <c r="AI25" s="50">
        <v>0</v>
      </c>
      <c r="AJ25" s="47">
        <v>19</v>
      </c>
      <c r="AK25" s="50">
        <v>2</v>
      </c>
      <c r="AL25" s="47">
        <v>18</v>
      </c>
      <c r="AM25" s="50">
        <v>2</v>
      </c>
      <c r="AN25" s="108">
        <v>14</v>
      </c>
      <c r="AO25" s="50">
        <v>2</v>
      </c>
      <c r="AP25" s="31"/>
      <c r="AQ25" s="32">
        <f t="shared" si="28"/>
        <v>18</v>
      </c>
      <c r="AR25" s="31"/>
      <c r="AS25" s="125">
        <f t="shared" si="1"/>
        <v>1000</v>
      </c>
      <c r="AT25" s="126">
        <f t="shared" si="2"/>
        <v>1000</v>
      </c>
      <c r="AU25" s="51">
        <f t="shared" si="3"/>
        <v>1433</v>
      </c>
      <c r="AV25" s="126">
        <f t="shared" si="4"/>
        <v>1221</v>
      </c>
      <c r="AW25" s="51">
        <f t="shared" si="5"/>
        <v>1536</v>
      </c>
      <c r="AX25" s="51">
        <f t="shared" si="6"/>
        <v>1379</v>
      </c>
      <c r="AY25" s="51">
        <f t="shared" si="7"/>
        <v>1340</v>
      </c>
      <c r="AZ25" s="51">
        <f t="shared" si="8"/>
        <v>1353</v>
      </c>
      <c r="BA25" s="126">
        <f t="shared" si="9"/>
        <v>1516</v>
      </c>
      <c r="BB25" s="51">
        <f t="shared" si="10"/>
        <v>1700</v>
      </c>
      <c r="BC25" s="51">
        <f t="shared" si="11"/>
        <v>1235</v>
      </c>
      <c r="BD25" s="51">
        <f t="shared" si="12"/>
        <v>1080</v>
      </c>
      <c r="BE25" s="52">
        <f t="shared" si="13"/>
        <v>1149</v>
      </c>
      <c r="BF25" s="12"/>
      <c r="BG25" s="53">
        <f t="shared" si="14"/>
        <v>6</v>
      </c>
      <c r="BH25" s="54">
        <f t="shared" si="15"/>
        <v>8</v>
      </c>
      <c r="BI25" s="54">
        <f t="shared" si="16"/>
        <v>16</v>
      </c>
      <c r="BJ25" s="131">
        <f t="shared" si="17"/>
        <v>16</v>
      </c>
      <c r="BK25" s="54">
        <f t="shared" si="18"/>
        <v>20</v>
      </c>
      <c r="BL25" s="54">
        <f t="shared" si="19"/>
        <v>18</v>
      </c>
      <c r="BM25" s="54">
        <f t="shared" si="20"/>
        <v>10</v>
      </c>
      <c r="BN25" s="54">
        <f t="shared" si="21"/>
        <v>12</v>
      </c>
      <c r="BO25" s="54">
        <f t="shared" si="22"/>
        <v>20</v>
      </c>
      <c r="BP25" s="54">
        <f t="shared" si="23"/>
        <v>22</v>
      </c>
      <c r="BQ25" s="54">
        <f t="shared" si="24"/>
        <v>14</v>
      </c>
      <c r="BR25" s="131">
        <f t="shared" si="25"/>
        <v>12</v>
      </c>
      <c r="BS25" s="131">
        <f t="shared" si="26"/>
        <v>14</v>
      </c>
      <c r="BT25" s="132">
        <f t="shared" si="34"/>
        <v>188</v>
      </c>
      <c r="BU25" s="126">
        <f t="shared" si="35"/>
        <v>6</v>
      </c>
      <c r="BV25" s="126">
        <f t="shared" si="36"/>
        <v>22</v>
      </c>
      <c r="BW25" s="133">
        <f t="shared" si="37"/>
        <v>182</v>
      </c>
      <c r="BX25" s="9"/>
    </row>
    <row r="26" spans="1:76" ht="15" x14ac:dyDescent="0.2">
      <c r="A26" s="38">
        <v>22</v>
      </c>
      <c r="B26" s="105" t="s">
        <v>59</v>
      </c>
      <c r="C26" s="39" t="s">
        <v>182</v>
      </c>
      <c r="D26" s="40"/>
      <c r="E26" s="41">
        <f t="shared" si="29"/>
        <v>1388</v>
      </c>
      <c r="F26" s="157">
        <f t="shared" si="27"/>
        <v>-29.000000000000021</v>
      </c>
      <c r="G26" s="42">
        <v>1417</v>
      </c>
      <c r="H26" s="94">
        <f t="shared" si="0"/>
        <v>19.739999999999998</v>
      </c>
      <c r="I26" s="43">
        <f t="shared" si="30"/>
        <v>154.76923076923072</v>
      </c>
      <c r="J26" s="160">
        <v>9</v>
      </c>
      <c r="K26" s="135">
        <v>14</v>
      </c>
      <c r="L26" s="45">
        <v>13</v>
      </c>
      <c r="M26" s="96">
        <f t="shared" si="31"/>
        <v>1262.2307692307693</v>
      </c>
      <c r="N26" s="43">
        <f t="shared" si="32"/>
        <v>176</v>
      </c>
      <c r="O26" s="46">
        <f t="shared" si="33"/>
        <v>170</v>
      </c>
      <c r="P26" s="48">
        <v>10</v>
      </c>
      <c r="Q26" s="49">
        <v>0</v>
      </c>
      <c r="R26" s="47">
        <v>12</v>
      </c>
      <c r="S26" s="102">
        <v>2</v>
      </c>
      <c r="T26" s="108">
        <v>8</v>
      </c>
      <c r="U26" s="50">
        <v>2</v>
      </c>
      <c r="V26" s="47">
        <v>11</v>
      </c>
      <c r="W26" s="50">
        <v>2</v>
      </c>
      <c r="X26" s="108">
        <v>3</v>
      </c>
      <c r="Y26" s="50">
        <v>0</v>
      </c>
      <c r="Z26" s="108">
        <v>7</v>
      </c>
      <c r="AA26" s="50">
        <v>2</v>
      </c>
      <c r="AB26" s="108">
        <v>13</v>
      </c>
      <c r="AC26" s="102">
        <v>0</v>
      </c>
      <c r="AD26" s="48">
        <v>19</v>
      </c>
      <c r="AE26" s="49">
        <v>0</v>
      </c>
      <c r="AF26" s="124">
        <v>2</v>
      </c>
      <c r="AG26" s="102">
        <v>2</v>
      </c>
      <c r="AH26" s="47">
        <v>1</v>
      </c>
      <c r="AI26" s="50">
        <v>0</v>
      </c>
      <c r="AJ26" s="47">
        <v>18</v>
      </c>
      <c r="AK26" s="50">
        <v>2</v>
      </c>
      <c r="AL26" s="47">
        <v>6</v>
      </c>
      <c r="AM26" s="50">
        <v>0</v>
      </c>
      <c r="AN26" s="108">
        <v>23</v>
      </c>
      <c r="AO26" s="50">
        <v>2</v>
      </c>
      <c r="AP26" s="31"/>
      <c r="AQ26" s="32">
        <f t="shared" si="28"/>
        <v>14</v>
      </c>
      <c r="AR26" s="31"/>
      <c r="AS26" s="125">
        <f t="shared" si="1"/>
        <v>1433</v>
      </c>
      <c r="AT26" s="126">
        <f t="shared" si="2"/>
        <v>1319</v>
      </c>
      <c r="AU26" s="51">
        <f t="shared" si="3"/>
        <v>1379</v>
      </c>
      <c r="AV26" s="126">
        <f t="shared" si="4"/>
        <v>1000</v>
      </c>
      <c r="AW26" s="51">
        <f t="shared" si="5"/>
        <v>1405</v>
      </c>
      <c r="AX26" s="51">
        <f t="shared" si="6"/>
        <v>1245</v>
      </c>
      <c r="AY26" s="51">
        <f t="shared" si="7"/>
        <v>1221</v>
      </c>
      <c r="AZ26" s="51">
        <f t="shared" si="8"/>
        <v>1235</v>
      </c>
      <c r="BA26" s="126">
        <f t="shared" si="9"/>
        <v>1040</v>
      </c>
      <c r="BB26" s="51">
        <f t="shared" si="10"/>
        <v>1516</v>
      </c>
      <c r="BC26" s="51">
        <f t="shared" si="11"/>
        <v>1080</v>
      </c>
      <c r="BD26" s="51">
        <f t="shared" si="12"/>
        <v>1536</v>
      </c>
      <c r="BE26" s="52">
        <f t="shared" si="13"/>
        <v>1000</v>
      </c>
      <c r="BF26" s="12"/>
      <c r="BG26" s="53">
        <f t="shared" si="14"/>
        <v>16</v>
      </c>
      <c r="BH26" s="54">
        <f t="shared" si="15"/>
        <v>12</v>
      </c>
      <c r="BI26" s="54">
        <f t="shared" si="16"/>
        <v>18</v>
      </c>
      <c r="BJ26" s="131">
        <f t="shared" si="17"/>
        <v>8</v>
      </c>
      <c r="BK26" s="54">
        <f t="shared" si="18"/>
        <v>12</v>
      </c>
      <c r="BL26" s="54">
        <f t="shared" si="19"/>
        <v>12</v>
      </c>
      <c r="BM26" s="54">
        <f t="shared" si="20"/>
        <v>16</v>
      </c>
      <c r="BN26" s="54">
        <f t="shared" si="21"/>
        <v>14</v>
      </c>
      <c r="BO26" s="54">
        <f t="shared" si="22"/>
        <v>10</v>
      </c>
      <c r="BP26" s="54">
        <f t="shared" si="23"/>
        <v>20</v>
      </c>
      <c r="BQ26" s="54">
        <f t="shared" si="24"/>
        <v>12</v>
      </c>
      <c r="BR26" s="131">
        <f t="shared" si="25"/>
        <v>20</v>
      </c>
      <c r="BS26" s="131">
        <f t="shared" si="26"/>
        <v>6</v>
      </c>
      <c r="BT26" s="132">
        <f t="shared" si="34"/>
        <v>176</v>
      </c>
      <c r="BU26" s="126">
        <f t="shared" si="35"/>
        <v>6</v>
      </c>
      <c r="BV26" s="126">
        <f t="shared" si="36"/>
        <v>20</v>
      </c>
      <c r="BW26" s="133">
        <f t="shared" si="37"/>
        <v>170</v>
      </c>
      <c r="BX26" s="9"/>
    </row>
    <row r="27" spans="1:76" ht="15" x14ac:dyDescent="0.2">
      <c r="A27" s="38">
        <v>23</v>
      </c>
      <c r="B27" s="105" t="s">
        <v>60</v>
      </c>
      <c r="C27" s="39" t="s">
        <v>180</v>
      </c>
      <c r="D27" s="40"/>
      <c r="E27" s="41">
        <f t="shared" si="29"/>
        <v>1000</v>
      </c>
      <c r="F27" s="157">
        <f t="shared" si="27"/>
        <v>0</v>
      </c>
      <c r="G27" s="42">
        <v>1000</v>
      </c>
      <c r="H27" s="94">
        <f t="shared" si="0"/>
        <v>5.64</v>
      </c>
      <c r="I27" s="43">
        <f t="shared" si="30"/>
        <v>-154.15384615384619</v>
      </c>
      <c r="J27" s="162">
        <v>24</v>
      </c>
      <c r="K27" s="135">
        <v>6</v>
      </c>
      <c r="L27" s="45">
        <v>13</v>
      </c>
      <c r="M27" s="96">
        <f t="shared" si="31"/>
        <v>1154.1538461538462</v>
      </c>
      <c r="N27" s="43">
        <f t="shared" si="32"/>
        <v>138</v>
      </c>
      <c r="O27" s="46">
        <f t="shared" si="33"/>
        <v>132</v>
      </c>
      <c r="P27" s="48">
        <v>11</v>
      </c>
      <c r="Q27" s="49">
        <v>0</v>
      </c>
      <c r="R27" s="47">
        <v>9</v>
      </c>
      <c r="S27" s="102">
        <v>0</v>
      </c>
      <c r="T27" s="108">
        <v>5</v>
      </c>
      <c r="U27" s="50">
        <v>0</v>
      </c>
      <c r="V27" s="47">
        <v>18</v>
      </c>
      <c r="W27" s="50">
        <v>0</v>
      </c>
      <c r="X27" s="108">
        <v>15</v>
      </c>
      <c r="Y27" s="50">
        <v>0</v>
      </c>
      <c r="Z27" s="108">
        <v>24</v>
      </c>
      <c r="AA27" s="50">
        <v>2</v>
      </c>
      <c r="AB27" s="108">
        <v>2</v>
      </c>
      <c r="AC27" s="102">
        <v>0</v>
      </c>
      <c r="AD27" s="122">
        <v>12</v>
      </c>
      <c r="AE27" s="49">
        <v>2</v>
      </c>
      <c r="AF27" s="124">
        <v>7</v>
      </c>
      <c r="AG27" s="102">
        <v>0</v>
      </c>
      <c r="AH27" s="47">
        <v>4</v>
      </c>
      <c r="AI27" s="50">
        <v>2</v>
      </c>
      <c r="AJ27" s="47">
        <v>20</v>
      </c>
      <c r="AK27" s="50">
        <v>0</v>
      </c>
      <c r="AL27" s="47">
        <v>19</v>
      </c>
      <c r="AM27" s="50">
        <v>0</v>
      </c>
      <c r="AN27" s="108">
        <v>22</v>
      </c>
      <c r="AO27" s="50">
        <v>0</v>
      </c>
      <c r="AP27" s="31"/>
      <c r="AQ27" s="32">
        <f t="shared" si="28"/>
        <v>6</v>
      </c>
      <c r="AR27" s="31"/>
      <c r="AS27" s="125">
        <f t="shared" si="1"/>
        <v>1000</v>
      </c>
      <c r="AT27" s="126">
        <f t="shared" si="2"/>
        <v>1000</v>
      </c>
      <c r="AU27" s="51">
        <f t="shared" si="3"/>
        <v>1096</v>
      </c>
      <c r="AV27" s="126">
        <f t="shared" si="4"/>
        <v>1080</v>
      </c>
      <c r="AW27" s="51">
        <f t="shared" si="5"/>
        <v>1075</v>
      </c>
      <c r="AX27" s="51">
        <f t="shared" si="6"/>
        <v>1085</v>
      </c>
      <c r="AY27" s="51">
        <f t="shared" si="7"/>
        <v>1040</v>
      </c>
      <c r="AZ27" s="51">
        <f t="shared" si="8"/>
        <v>1319</v>
      </c>
      <c r="BA27" s="126">
        <f t="shared" si="9"/>
        <v>1245</v>
      </c>
      <c r="BB27" s="51">
        <f t="shared" si="10"/>
        <v>1340</v>
      </c>
      <c r="BC27" s="51">
        <f t="shared" si="11"/>
        <v>1072</v>
      </c>
      <c r="BD27" s="51">
        <f t="shared" si="12"/>
        <v>1235</v>
      </c>
      <c r="BE27" s="52">
        <f t="shared" si="13"/>
        <v>1417</v>
      </c>
      <c r="BF27" s="12"/>
      <c r="BG27" s="53">
        <f t="shared" si="14"/>
        <v>8</v>
      </c>
      <c r="BH27" s="54">
        <f t="shared" si="15"/>
        <v>6</v>
      </c>
      <c r="BI27" s="54">
        <f t="shared" si="16"/>
        <v>10</v>
      </c>
      <c r="BJ27" s="131">
        <f t="shared" si="17"/>
        <v>12</v>
      </c>
      <c r="BK27" s="54">
        <f t="shared" si="18"/>
        <v>10</v>
      </c>
      <c r="BL27" s="54">
        <f t="shared" si="19"/>
        <v>10</v>
      </c>
      <c r="BM27" s="54">
        <f t="shared" si="20"/>
        <v>10</v>
      </c>
      <c r="BN27" s="54">
        <f t="shared" si="21"/>
        <v>12</v>
      </c>
      <c r="BO27" s="54">
        <f t="shared" si="22"/>
        <v>12</v>
      </c>
      <c r="BP27" s="54">
        <f t="shared" si="23"/>
        <v>10</v>
      </c>
      <c r="BQ27" s="54">
        <f t="shared" si="24"/>
        <v>10</v>
      </c>
      <c r="BR27" s="131">
        <f t="shared" si="25"/>
        <v>14</v>
      </c>
      <c r="BS27" s="131">
        <f t="shared" si="26"/>
        <v>14</v>
      </c>
      <c r="BT27" s="132">
        <f t="shared" si="34"/>
        <v>138</v>
      </c>
      <c r="BU27" s="126">
        <f t="shared" si="35"/>
        <v>6</v>
      </c>
      <c r="BV27" s="126">
        <f t="shared" si="36"/>
        <v>14</v>
      </c>
      <c r="BW27" s="133">
        <f t="shared" si="37"/>
        <v>132</v>
      </c>
      <c r="BX27" s="9"/>
    </row>
    <row r="28" spans="1:76" ht="15" x14ac:dyDescent="0.2">
      <c r="A28" s="38">
        <v>24</v>
      </c>
      <c r="B28" s="105" t="s">
        <v>61</v>
      </c>
      <c r="C28" s="39" t="s">
        <v>180</v>
      </c>
      <c r="D28" s="40"/>
      <c r="E28" s="41">
        <f t="shared" si="29"/>
        <v>1075</v>
      </c>
      <c r="F28" s="157">
        <f t="shared" si="27"/>
        <v>-10</v>
      </c>
      <c r="G28" s="42">
        <v>1085</v>
      </c>
      <c r="H28" s="94">
        <f t="shared" si="0"/>
        <v>8.4599999999999991</v>
      </c>
      <c r="I28" s="43">
        <f t="shared" si="30"/>
        <v>-76.923076923076906</v>
      </c>
      <c r="J28" s="44">
        <v>21</v>
      </c>
      <c r="K28" s="166">
        <v>10</v>
      </c>
      <c r="L28" s="45">
        <v>13</v>
      </c>
      <c r="M28" s="96">
        <f t="shared" si="31"/>
        <v>1161.9230769230769</v>
      </c>
      <c r="N28" s="43">
        <f t="shared" si="32"/>
        <v>134</v>
      </c>
      <c r="O28" s="46">
        <f t="shared" si="33"/>
        <v>128</v>
      </c>
      <c r="P28" s="48">
        <v>12</v>
      </c>
      <c r="Q28" s="49">
        <v>2</v>
      </c>
      <c r="R28" s="47">
        <v>10</v>
      </c>
      <c r="S28" s="102">
        <v>0</v>
      </c>
      <c r="T28" s="108">
        <v>11</v>
      </c>
      <c r="U28" s="50">
        <v>0</v>
      </c>
      <c r="V28" s="47">
        <v>7</v>
      </c>
      <c r="W28" s="50">
        <v>0</v>
      </c>
      <c r="X28" s="108">
        <v>4</v>
      </c>
      <c r="Y28" s="50">
        <v>0</v>
      </c>
      <c r="Z28" s="108">
        <v>23</v>
      </c>
      <c r="AA28" s="50">
        <v>0</v>
      </c>
      <c r="AB28" s="108">
        <v>18</v>
      </c>
      <c r="AC28" s="102">
        <v>0</v>
      </c>
      <c r="AD28" s="48">
        <v>5</v>
      </c>
      <c r="AE28" s="49">
        <v>2</v>
      </c>
      <c r="AF28" s="124">
        <v>9</v>
      </c>
      <c r="AG28" s="102">
        <v>0</v>
      </c>
      <c r="AH28" s="47">
        <v>2</v>
      </c>
      <c r="AI28" s="50">
        <v>2</v>
      </c>
      <c r="AJ28" s="47">
        <v>15</v>
      </c>
      <c r="AK28" s="50">
        <v>2</v>
      </c>
      <c r="AL28" s="47">
        <v>3</v>
      </c>
      <c r="AM28" s="50">
        <v>0</v>
      </c>
      <c r="AN28" s="108">
        <v>20</v>
      </c>
      <c r="AO28" s="50">
        <v>2</v>
      </c>
      <c r="AP28" s="31"/>
      <c r="AQ28" s="32">
        <f t="shared" si="28"/>
        <v>10</v>
      </c>
      <c r="AR28" s="31"/>
      <c r="AS28" s="125">
        <f t="shared" si="1"/>
        <v>1319</v>
      </c>
      <c r="AT28" s="126">
        <f t="shared" si="2"/>
        <v>1433</v>
      </c>
      <c r="AU28" s="51">
        <f t="shared" si="3"/>
        <v>1000</v>
      </c>
      <c r="AV28" s="126">
        <f t="shared" si="4"/>
        <v>1245</v>
      </c>
      <c r="AW28" s="51">
        <f t="shared" si="5"/>
        <v>1340</v>
      </c>
      <c r="AX28" s="51">
        <f t="shared" si="6"/>
        <v>1000</v>
      </c>
      <c r="AY28" s="51">
        <f t="shared" si="7"/>
        <v>1080</v>
      </c>
      <c r="AZ28" s="51">
        <f t="shared" si="8"/>
        <v>1096</v>
      </c>
      <c r="BA28" s="126">
        <f t="shared" si="9"/>
        <v>1000</v>
      </c>
      <c r="BB28" s="51">
        <f t="shared" si="10"/>
        <v>1040</v>
      </c>
      <c r="BC28" s="51">
        <f t="shared" si="11"/>
        <v>1075</v>
      </c>
      <c r="BD28" s="51">
        <f t="shared" si="12"/>
        <v>1405</v>
      </c>
      <c r="BE28" s="52">
        <f t="shared" si="13"/>
        <v>1072</v>
      </c>
      <c r="BF28" s="12"/>
      <c r="BG28" s="53">
        <f t="shared" si="14"/>
        <v>12</v>
      </c>
      <c r="BH28" s="54">
        <f t="shared" si="15"/>
        <v>16</v>
      </c>
      <c r="BI28" s="54">
        <f t="shared" si="16"/>
        <v>8</v>
      </c>
      <c r="BJ28" s="131">
        <f t="shared" si="17"/>
        <v>12</v>
      </c>
      <c r="BK28" s="54">
        <f t="shared" si="18"/>
        <v>10</v>
      </c>
      <c r="BL28" s="54">
        <f t="shared" si="19"/>
        <v>6</v>
      </c>
      <c r="BM28" s="54">
        <f t="shared" si="20"/>
        <v>12</v>
      </c>
      <c r="BN28" s="54">
        <f t="shared" si="21"/>
        <v>10</v>
      </c>
      <c r="BO28" s="54">
        <f t="shared" si="22"/>
        <v>6</v>
      </c>
      <c r="BP28" s="54">
        <f t="shared" si="23"/>
        <v>10</v>
      </c>
      <c r="BQ28" s="54">
        <f t="shared" si="24"/>
        <v>10</v>
      </c>
      <c r="BR28" s="131">
        <f t="shared" si="25"/>
        <v>12</v>
      </c>
      <c r="BS28" s="131">
        <f t="shared" si="26"/>
        <v>10</v>
      </c>
      <c r="BT28" s="132">
        <f t="shared" si="34"/>
        <v>134</v>
      </c>
      <c r="BU28" s="126">
        <f t="shared" si="35"/>
        <v>6</v>
      </c>
      <c r="BV28" s="126">
        <f t="shared" si="36"/>
        <v>16</v>
      </c>
      <c r="BW28" s="133">
        <f t="shared" si="37"/>
        <v>128</v>
      </c>
      <c r="BX28" s="9"/>
    </row>
    <row r="29" spans="1:76" ht="15" x14ac:dyDescent="0.2">
      <c r="A29" s="134">
        <v>99</v>
      </c>
      <c r="B29" s="56"/>
      <c r="C29" s="57"/>
      <c r="D29" s="58"/>
      <c r="E29" s="59"/>
      <c r="F29" s="60"/>
      <c r="G29" s="61">
        <v>0</v>
      </c>
      <c r="H29" s="62"/>
      <c r="I29" s="63"/>
      <c r="J29" s="106"/>
      <c r="K29" s="83"/>
      <c r="L29" s="64"/>
      <c r="M29" s="65"/>
      <c r="N29" s="63"/>
      <c r="O29" s="63"/>
      <c r="P29" s="66"/>
      <c r="Q29" s="67"/>
      <c r="R29" s="66"/>
      <c r="S29" s="67"/>
      <c r="T29" s="66"/>
      <c r="U29" s="67"/>
      <c r="V29" s="66"/>
      <c r="W29" s="67"/>
      <c r="X29" s="66"/>
      <c r="Y29" s="67"/>
      <c r="Z29" s="66"/>
      <c r="AA29" s="67"/>
      <c r="AB29" s="66"/>
      <c r="AC29" s="67"/>
      <c r="AD29" s="66"/>
      <c r="AE29" s="67"/>
      <c r="AF29" s="66"/>
      <c r="AG29" s="67"/>
      <c r="AH29" s="66"/>
      <c r="AI29" s="67"/>
      <c r="AJ29" s="66"/>
      <c r="AK29" s="67"/>
      <c r="AL29" s="66"/>
      <c r="AM29" s="67"/>
      <c r="AN29" s="66"/>
      <c r="AO29" s="67"/>
      <c r="AP29" s="31"/>
      <c r="AQ29" s="32"/>
      <c r="AR29" s="31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12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70"/>
      <c r="BU29" s="126">
        <f t="shared" si="35"/>
        <v>0</v>
      </c>
      <c r="BV29" s="71"/>
      <c r="BW29" s="70"/>
      <c r="BX29" s="9"/>
    </row>
    <row r="30" spans="1:76" ht="15" x14ac:dyDescent="0.2">
      <c r="A30" s="72">
        <f>IF(B5=0,0,COUNTA(A5:A28)+1)</f>
        <v>25</v>
      </c>
      <c r="B30" s="11"/>
      <c r="C30" s="73"/>
      <c r="D30" s="74"/>
      <c r="E30" s="75"/>
      <c r="F30" s="76"/>
      <c r="G30" s="77"/>
      <c r="H30" s="62"/>
      <c r="I30" s="77"/>
      <c r="J30" s="106"/>
      <c r="K30" s="83"/>
      <c r="L30" s="64"/>
      <c r="M30" s="65"/>
      <c r="N30" s="63"/>
      <c r="O30" s="63"/>
      <c r="P30" s="66"/>
      <c r="Q30" s="67"/>
      <c r="R30" s="66"/>
      <c r="S30" s="67"/>
      <c r="T30" s="78"/>
      <c r="U30" s="67"/>
      <c r="V30" s="78"/>
      <c r="W30" s="67"/>
      <c r="X30" s="78"/>
      <c r="Y30" s="67"/>
      <c r="Z30" s="78"/>
      <c r="AA30" s="67"/>
      <c r="AB30" s="78"/>
      <c r="AC30" s="67"/>
      <c r="AD30" s="66"/>
      <c r="AE30" s="67"/>
      <c r="AF30" s="78"/>
      <c r="AG30" s="67"/>
      <c r="AH30" s="78"/>
      <c r="AI30" s="67"/>
      <c r="AJ30" s="66"/>
      <c r="AK30" s="67"/>
      <c r="AL30" s="78"/>
      <c r="AM30" s="67"/>
      <c r="AN30" s="78"/>
      <c r="AO30" s="67"/>
      <c r="AP30" s="31"/>
      <c r="AQ30" s="32"/>
      <c r="AR30" s="3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12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70"/>
      <c r="BU30" s="126">
        <f t="shared" si="35"/>
        <v>0</v>
      </c>
      <c r="BV30" s="71"/>
      <c r="BW30" s="70"/>
      <c r="BX30" s="9"/>
    </row>
    <row r="31" spans="1:76" x14ac:dyDescent="0.2">
      <c r="A31" s="91">
        <f>IF(B5=0,0,COUNTA(A5:A28))</f>
        <v>24</v>
      </c>
      <c r="B31" s="79"/>
      <c r="C31" s="80"/>
      <c r="D31" s="80"/>
      <c r="E31" s="80"/>
      <c r="F31" s="159"/>
      <c r="G31" s="81"/>
      <c r="H31" s="82"/>
      <c r="I31" s="82"/>
      <c r="J31" s="82"/>
      <c r="K31" s="83"/>
      <c r="L31" s="82"/>
      <c r="M31" s="82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71"/>
      <c r="AT31" s="84"/>
      <c r="AU31" s="84"/>
      <c r="AV31" s="71"/>
      <c r="AW31" s="71"/>
      <c r="AX31" s="71"/>
      <c r="AY31" s="71"/>
      <c r="AZ31" s="71"/>
      <c r="BA31" s="71"/>
      <c r="BB31" s="71"/>
      <c r="BC31" s="84"/>
      <c r="BD31" s="84"/>
      <c r="BE31" s="84"/>
      <c r="BF31" s="12"/>
      <c r="BG31" s="12"/>
      <c r="BH31" s="12"/>
      <c r="BI31" s="11"/>
      <c r="BJ31" s="11"/>
      <c r="BK31" s="84"/>
      <c r="BL31" s="69"/>
      <c r="BM31" s="84"/>
      <c r="BN31" s="84"/>
      <c r="BO31" s="84"/>
      <c r="BP31" s="84"/>
      <c r="BQ31" s="84"/>
      <c r="BR31" s="69"/>
      <c r="BS31" s="84"/>
      <c r="BT31" s="84"/>
      <c r="BU31" s="71"/>
      <c r="BV31" s="84"/>
      <c r="BW31" s="11"/>
      <c r="BX31" s="9"/>
    </row>
    <row r="32" spans="1:76" x14ac:dyDescent="0.2">
      <c r="A32" s="85"/>
      <c r="B32" s="56"/>
      <c r="C32" s="80"/>
      <c r="D32" s="80"/>
      <c r="E32" s="80"/>
      <c r="F32" s="60"/>
      <c r="G32" s="81"/>
      <c r="H32" s="82"/>
      <c r="I32" s="82"/>
      <c r="J32" s="82"/>
      <c r="K32" s="83"/>
      <c r="L32" s="82"/>
      <c r="M32" s="82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71"/>
      <c r="AT32" s="84"/>
      <c r="AU32" s="84"/>
      <c r="AV32" s="71"/>
      <c r="AW32" s="71"/>
      <c r="AX32" s="71"/>
      <c r="AY32" s="71"/>
      <c r="AZ32" s="71"/>
      <c r="BA32" s="71"/>
      <c r="BB32" s="71"/>
      <c r="BC32" s="84"/>
      <c r="BD32" s="84"/>
      <c r="BE32" s="84"/>
      <c r="BF32" s="12"/>
      <c r="BG32" s="12"/>
      <c r="BH32" s="12"/>
      <c r="BI32" s="11"/>
      <c r="BJ32" s="11"/>
      <c r="BK32" s="84"/>
      <c r="BL32" s="69"/>
      <c r="BM32" s="84"/>
      <c r="BN32" s="84"/>
      <c r="BO32" s="84"/>
      <c r="BP32" s="84"/>
      <c r="BQ32" s="84"/>
      <c r="BR32" s="69"/>
      <c r="BS32" s="84"/>
      <c r="BT32" s="84"/>
      <c r="BU32" s="71"/>
      <c r="BV32" s="84"/>
      <c r="BW32" s="11"/>
      <c r="BX32" s="9"/>
    </row>
    <row r="33" spans="1:76" x14ac:dyDescent="0.2">
      <c r="A33" s="86"/>
      <c r="B33" s="87"/>
      <c r="C33" s="80"/>
      <c r="D33" s="80"/>
      <c r="E33" s="80"/>
      <c r="F33" s="12"/>
      <c r="G33" s="81"/>
      <c r="H33" s="82"/>
      <c r="I33" s="82"/>
      <c r="J33" s="82"/>
      <c r="K33" s="82"/>
      <c r="L33" s="82"/>
      <c r="M33" s="82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11"/>
      <c r="AT33" s="11"/>
      <c r="AU33" s="11"/>
      <c r="AV33" s="71"/>
      <c r="AW33" s="71"/>
      <c r="AX33" s="71"/>
      <c r="AY33" s="71"/>
      <c r="AZ33" s="71"/>
      <c r="BA33" s="71"/>
      <c r="BB33" s="71"/>
      <c r="BC33" s="11"/>
      <c r="BD33" s="11"/>
      <c r="BE33" s="11"/>
      <c r="BF33" s="12"/>
      <c r="BG33" s="12"/>
      <c r="BH33" s="12"/>
      <c r="BI33" s="11"/>
      <c r="BJ33" s="11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11"/>
      <c r="BX33" s="9"/>
    </row>
    <row r="34" spans="1:76" ht="15.75" x14ac:dyDescent="0.25">
      <c r="A34" s="186" t="s">
        <v>31</v>
      </c>
      <c r="B34" s="186"/>
      <c r="C34" s="183" t="s">
        <v>186</v>
      </c>
      <c r="D34" s="183"/>
      <c r="E34" s="183"/>
      <c r="F34" s="183"/>
      <c r="G34" s="183"/>
      <c r="H34" s="183"/>
      <c r="I34" s="183"/>
      <c r="J34" s="183"/>
      <c r="K34" s="183"/>
      <c r="L34" s="182" t="s">
        <v>32</v>
      </c>
      <c r="M34" s="182"/>
      <c r="N34" s="182"/>
      <c r="O34" s="182"/>
      <c r="P34" s="182"/>
      <c r="Q34" s="183" t="s">
        <v>186</v>
      </c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88"/>
      <c r="AF34" s="88"/>
      <c r="AG34" s="88"/>
      <c r="AH34" s="88"/>
      <c r="AI34" s="88"/>
      <c r="AJ34" s="88"/>
      <c r="AK34" s="88"/>
      <c r="AL34" s="88"/>
      <c r="AM34" s="88"/>
      <c r="AN34" s="89"/>
      <c r="AO34" s="89"/>
      <c r="AP34" s="89"/>
      <c r="AQ34" s="89"/>
      <c r="AR34" s="89"/>
      <c r="AS34" s="12"/>
      <c r="AT34" s="12"/>
      <c r="AU34" s="12"/>
      <c r="AV34" s="90"/>
      <c r="AW34" s="90"/>
      <c r="AX34" s="90"/>
      <c r="AY34" s="90"/>
      <c r="AZ34" s="90"/>
      <c r="BA34" s="90"/>
      <c r="BB34" s="90"/>
      <c r="BC34" s="12"/>
      <c r="BD34" s="12"/>
      <c r="BE34" s="12"/>
      <c r="BF34" s="12"/>
      <c r="BG34" s="12"/>
      <c r="BH34" s="12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9"/>
    </row>
    <row r="35" spans="1:76" x14ac:dyDescent="0.2">
      <c r="A35" s="12"/>
      <c r="B35" s="12"/>
      <c r="C35" s="12"/>
      <c r="D35" s="12"/>
      <c r="E35" s="187"/>
      <c r="F35" s="187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9"/>
    </row>
    <row r="36" spans="1:76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9"/>
    </row>
    <row r="37" spans="1:76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9"/>
    </row>
    <row r="38" spans="1:76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9"/>
    </row>
    <row r="39" spans="1:76" x14ac:dyDescent="0.2">
      <c r="A39" s="12"/>
      <c r="B39" s="12"/>
      <c r="C39" s="90"/>
      <c r="D39" s="12"/>
      <c r="E39" s="12"/>
      <c r="F39" s="12"/>
      <c r="G39" s="12"/>
      <c r="H39" s="12"/>
      <c r="I39" s="12"/>
      <c r="J39" s="12"/>
      <c r="K39" s="12"/>
      <c r="L39" s="12"/>
      <c r="M39" s="90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9"/>
    </row>
    <row r="40" spans="1:76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9"/>
    </row>
    <row r="41" spans="1:76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BX41" s="9"/>
    </row>
    <row r="42" spans="1:76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BX42" s="9"/>
    </row>
    <row r="43" spans="1:76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BX43" s="9"/>
    </row>
    <row r="44" spans="1:76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BX44" s="9"/>
    </row>
    <row r="45" spans="1:76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BX45" s="9"/>
    </row>
    <row r="46" spans="1:76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BX46" s="9"/>
    </row>
    <row r="47" spans="1:76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BX47" s="9"/>
    </row>
    <row r="48" spans="1:76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BX48" s="9"/>
    </row>
    <row r="49" spans="1:76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BX49" s="9"/>
    </row>
    <row r="50" spans="1:76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BX50" s="9"/>
    </row>
    <row r="51" spans="1:76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BX51" s="9"/>
    </row>
    <row r="52" spans="1:76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BX52" s="9"/>
    </row>
    <row r="53" spans="1:76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BX53" s="9"/>
    </row>
    <row r="54" spans="1:76" ht="14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BX54" s="9"/>
    </row>
    <row r="55" spans="1:76" hidden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BX55" s="9"/>
    </row>
    <row r="56" spans="1:76" hidden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BX56" s="9"/>
    </row>
    <row r="57" spans="1:76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BX57" s="9"/>
    </row>
    <row r="58" spans="1:76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BX58" s="9"/>
    </row>
    <row r="59" spans="1:76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BX59" s="9"/>
    </row>
    <row r="60" spans="1:76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BX60" s="9"/>
    </row>
    <row r="61" spans="1:76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BX61" s="9"/>
    </row>
    <row r="62" spans="1:76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BX62" s="9"/>
    </row>
    <row r="63" spans="1:76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BX63" s="8"/>
    </row>
    <row r="64" spans="1:76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BX64" s="8"/>
    </row>
    <row r="65" spans="1:76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BX65" s="8"/>
    </row>
    <row r="66" spans="1:76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BX66" s="8"/>
    </row>
    <row r="67" spans="1:76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76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76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76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76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76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76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76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76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</row>
    <row r="76" spans="1:76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</row>
    <row r="77" spans="1:76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</row>
    <row r="78" spans="1:76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76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</row>
    <row r="80" spans="1:76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</row>
    <row r="83" spans="1:42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</row>
    <row r="84" spans="1:42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</row>
    <row r="85" spans="1:42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</row>
    <row r="87" spans="1:42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</row>
    <row r="88" spans="1:42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</row>
    <row r="89" spans="1:42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</row>
  </sheetData>
  <protectedRanges>
    <protectedRange sqref="L5:L29" name="Diapazons4"/>
    <protectedRange sqref="P5:AO29" name="Diapazons2"/>
    <protectedRange sqref="A1 A3 L29 B29:D29 A31 B32 K29:K32 G5:G29 A5:D28 K5:L28" name="Diapazons1"/>
    <protectedRange sqref="Q3 C34 Q34 J5:J30" name="Diapazons3"/>
  </protectedRanges>
  <mergeCells count="28">
    <mergeCell ref="E35:F35"/>
    <mergeCell ref="AN4:AO4"/>
    <mergeCell ref="AF4:AG4"/>
    <mergeCell ref="AH4:AI4"/>
    <mergeCell ref="AJ4:AK4"/>
    <mergeCell ref="AL4:AM4"/>
    <mergeCell ref="AB4:AC4"/>
    <mergeCell ref="AD4:AE4"/>
    <mergeCell ref="P4:Q4"/>
    <mergeCell ref="R4:S4"/>
    <mergeCell ref="T4:U4"/>
    <mergeCell ref="V4:W4"/>
    <mergeCell ref="X4:Y4"/>
    <mergeCell ref="Z4:AA4"/>
    <mergeCell ref="A34:B34"/>
    <mergeCell ref="C34:K34"/>
    <mergeCell ref="L34:P34"/>
    <mergeCell ref="Q34:AD34"/>
    <mergeCell ref="BG3:BW3"/>
    <mergeCell ref="AZ1:BA1"/>
    <mergeCell ref="AV1:AX1"/>
    <mergeCell ref="AS3:BE3"/>
    <mergeCell ref="AS1:AT1"/>
    <mergeCell ref="A3:B3"/>
    <mergeCell ref="D3:G3"/>
    <mergeCell ref="M3:P3"/>
    <mergeCell ref="Q3:AO3"/>
    <mergeCell ref="A1:AG2"/>
  </mergeCells>
  <phoneticPr fontId="38" type="noConversion"/>
  <conditionalFormatting sqref="E5:E28">
    <cfRule type="expression" dxfId="113" priority="54" stopIfTrue="1">
      <formula>A5=0</formula>
    </cfRule>
  </conditionalFormatting>
  <conditionalFormatting sqref="F5:F28">
    <cfRule type="expression" dxfId="112" priority="55" stopIfTrue="1">
      <formula>A5=0</formula>
    </cfRule>
  </conditionalFormatting>
  <conditionalFormatting sqref="H5:H28">
    <cfRule type="expression" dxfId="111" priority="56" stopIfTrue="1">
      <formula>A5=0</formula>
    </cfRule>
  </conditionalFormatting>
  <conditionalFormatting sqref="P5:P28">
    <cfRule type="expression" dxfId="110" priority="57" stopIfTrue="1">
      <formula>A5=0</formula>
    </cfRule>
    <cfRule type="expression" dxfId="109" priority="58" stopIfTrue="1">
      <formula>P5=99</formula>
    </cfRule>
  </conditionalFormatting>
  <conditionalFormatting sqref="M5:M28">
    <cfRule type="expression" dxfId="108" priority="59" stopIfTrue="1">
      <formula>A5=0</formula>
    </cfRule>
  </conditionalFormatting>
  <conditionalFormatting sqref="N5:N28">
    <cfRule type="expression" dxfId="107" priority="60" stopIfTrue="1">
      <formula>A5=0</formula>
    </cfRule>
  </conditionalFormatting>
  <conditionalFormatting sqref="O5:O28">
    <cfRule type="expression" dxfId="106" priority="61" stopIfTrue="1">
      <formula>A5=0</formula>
    </cfRule>
  </conditionalFormatting>
  <conditionalFormatting sqref="Q5:Q28">
    <cfRule type="expression" dxfId="105" priority="62" stopIfTrue="1">
      <formula>A5=0</formula>
    </cfRule>
  </conditionalFormatting>
  <conditionalFormatting sqref="S5:S28">
    <cfRule type="expression" dxfId="104" priority="63" stopIfTrue="1">
      <formula>A5=0</formula>
    </cfRule>
  </conditionalFormatting>
  <conditionalFormatting sqref="U5:U28">
    <cfRule type="expression" dxfId="103" priority="64" stopIfTrue="1">
      <formula>A5=0</formula>
    </cfRule>
  </conditionalFormatting>
  <conditionalFormatting sqref="W5:W28">
    <cfRule type="expression" dxfId="102" priority="65" stopIfTrue="1">
      <formula>A5=0</formula>
    </cfRule>
  </conditionalFormatting>
  <conditionalFormatting sqref="Y5:Y28">
    <cfRule type="expression" dxfId="101" priority="66" stopIfTrue="1">
      <formula>A5=0</formula>
    </cfRule>
  </conditionalFormatting>
  <conditionalFormatting sqref="AA5:AA28">
    <cfRule type="expression" dxfId="100" priority="67" stopIfTrue="1">
      <formula>A5=0</formula>
    </cfRule>
  </conditionalFormatting>
  <conditionalFormatting sqref="B5:B28">
    <cfRule type="expression" dxfId="99" priority="68" stopIfTrue="1">
      <formula>J5=1</formula>
    </cfRule>
    <cfRule type="expression" dxfId="98" priority="69" stopIfTrue="1">
      <formula>J5=2</formula>
    </cfRule>
    <cfRule type="expression" dxfId="97" priority="70" stopIfTrue="1">
      <formula>J5=3</formula>
    </cfRule>
  </conditionalFormatting>
  <conditionalFormatting sqref="AC5:AC28">
    <cfRule type="expression" dxfId="96" priority="71" stopIfTrue="1">
      <formula>A5=0</formula>
    </cfRule>
  </conditionalFormatting>
  <conditionalFormatting sqref="AE5:AE28">
    <cfRule type="expression" dxfId="95" priority="72" stopIfTrue="1">
      <formula>A5=0</formula>
    </cfRule>
  </conditionalFormatting>
  <conditionalFormatting sqref="AG5:AG28">
    <cfRule type="expression" dxfId="94" priority="73" stopIfTrue="1">
      <formula>A5=0</formula>
    </cfRule>
  </conditionalFormatting>
  <conditionalFormatting sqref="AI5:AI28">
    <cfRule type="expression" dxfId="93" priority="74" stopIfTrue="1">
      <formula>A5=0</formula>
    </cfRule>
  </conditionalFormatting>
  <conditionalFormatting sqref="AK5:AK28">
    <cfRule type="expression" dxfId="92" priority="75" stopIfTrue="1">
      <formula>A5=0</formula>
    </cfRule>
  </conditionalFormatting>
  <conditionalFormatting sqref="AM5:AM28">
    <cfRule type="expression" dxfId="91" priority="76" stopIfTrue="1">
      <formula>A5=0</formula>
    </cfRule>
  </conditionalFormatting>
  <conditionalFormatting sqref="AO5:AO28">
    <cfRule type="expression" dxfId="90" priority="77" stopIfTrue="1">
      <formula>A5=0</formula>
    </cfRule>
  </conditionalFormatting>
  <conditionalFormatting sqref="I5:I28">
    <cfRule type="expression" dxfId="89" priority="78" stopIfTrue="1">
      <formula>A5=0</formula>
    </cfRule>
    <cfRule type="expression" dxfId="88" priority="79" stopIfTrue="1">
      <formula>I5&gt;150</formula>
    </cfRule>
    <cfRule type="expression" dxfId="87" priority="80" stopIfTrue="1">
      <formula>I5&lt;-150</formula>
    </cfRule>
  </conditionalFormatting>
  <conditionalFormatting sqref="R5:R28">
    <cfRule type="expression" dxfId="86" priority="81" stopIfTrue="1">
      <formula>A5=0</formula>
    </cfRule>
    <cfRule type="expression" dxfId="85" priority="82" stopIfTrue="1">
      <formula>R5=99</formula>
    </cfRule>
  </conditionalFormatting>
  <conditionalFormatting sqref="T5:T28">
    <cfRule type="expression" dxfId="84" priority="83" stopIfTrue="1">
      <formula>A5=0</formula>
    </cfRule>
    <cfRule type="expression" dxfId="83" priority="84" stopIfTrue="1">
      <formula>T5=99</formula>
    </cfRule>
  </conditionalFormatting>
  <conditionalFormatting sqref="V5:V28">
    <cfRule type="expression" dxfId="82" priority="85" stopIfTrue="1">
      <formula>A5=0</formula>
    </cfRule>
    <cfRule type="expression" dxfId="81" priority="86" stopIfTrue="1">
      <formula>V5=99</formula>
    </cfRule>
  </conditionalFormatting>
  <conditionalFormatting sqref="X5:X28">
    <cfRule type="expression" dxfId="80" priority="87" stopIfTrue="1">
      <formula>A5=0</formula>
    </cfRule>
    <cfRule type="expression" dxfId="79" priority="88" stopIfTrue="1">
      <formula>X5=99</formula>
    </cfRule>
  </conditionalFormatting>
  <conditionalFormatting sqref="Z5:Z28">
    <cfRule type="expression" dxfId="78" priority="89" stopIfTrue="1">
      <formula>A5=0</formula>
    </cfRule>
    <cfRule type="expression" dxfId="77" priority="90" stopIfTrue="1">
      <formula>Z5=99</formula>
    </cfRule>
  </conditionalFormatting>
  <conditionalFormatting sqref="AB5:AB28">
    <cfRule type="expression" dxfId="76" priority="91" stopIfTrue="1">
      <formula>A5=0</formula>
    </cfRule>
    <cfRule type="expression" dxfId="75" priority="92" stopIfTrue="1">
      <formula>AB5=99</formula>
    </cfRule>
  </conditionalFormatting>
  <conditionalFormatting sqref="AD5:AD28">
    <cfRule type="expression" dxfId="74" priority="93" stopIfTrue="1">
      <formula>A5=0</formula>
    </cfRule>
    <cfRule type="expression" dxfId="73" priority="94" stopIfTrue="1">
      <formula>AD5=99</formula>
    </cfRule>
  </conditionalFormatting>
  <conditionalFormatting sqref="AF5:AF28">
    <cfRule type="expression" dxfId="72" priority="95" stopIfTrue="1">
      <formula>A5=0</formula>
    </cfRule>
    <cfRule type="expression" dxfId="71" priority="96" stopIfTrue="1">
      <formula>AF5=99</formula>
    </cfRule>
  </conditionalFormatting>
  <conditionalFormatting sqref="AH5:AH28">
    <cfRule type="expression" dxfId="70" priority="97" stopIfTrue="1">
      <formula>A5=0</formula>
    </cfRule>
    <cfRule type="expression" dxfId="69" priority="98" stopIfTrue="1">
      <formula>AH5=99</formula>
    </cfRule>
  </conditionalFormatting>
  <conditionalFormatting sqref="AJ5:AJ28">
    <cfRule type="expression" dxfId="68" priority="99" stopIfTrue="1">
      <formula>A5=0</formula>
    </cfRule>
    <cfRule type="expression" dxfId="67" priority="100" stopIfTrue="1">
      <formula>AJ5=99</formula>
    </cfRule>
  </conditionalFormatting>
  <conditionalFormatting sqref="AL5:AL28">
    <cfRule type="expression" dxfId="66" priority="101" stopIfTrue="1">
      <formula>A5=0</formula>
    </cfRule>
    <cfRule type="expression" dxfId="65" priority="102" stopIfTrue="1">
      <formula>AL5=99</formula>
    </cfRule>
  </conditionalFormatting>
  <conditionalFormatting sqref="AN5:AN28">
    <cfRule type="expression" dxfId="64" priority="103" stopIfTrue="1">
      <formula>A5=0</formula>
    </cfRule>
    <cfRule type="expression" dxfId="63" priority="104" stopIfTrue="1">
      <formula>AN5=99</formula>
    </cfRule>
  </conditionalFormatting>
  <conditionalFormatting sqref="AS5:AS28">
    <cfRule type="expression" dxfId="62" priority="105" stopIfTrue="1">
      <formula>A5=0</formula>
    </cfRule>
  </conditionalFormatting>
  <conditionalFormatting sqref="AT5:AT28">
    <cfRule type="expression" dxfId="61" priority="106" stopIfTrue="1">
      <formula>A5=0</formula>
    </cfRule>
  </conditionalFormatting>
  <conditionalFormatting sqref="AU5:AU28">
    <cfRule type="expression" dxfId="60" priority="107" stopIfTrue="1">
      <formula>A5=0</formula>
    </cfRule>
  </conditionalFormatting>
  <conditionalFormatting sqref="AV5:AV28">
    <cfRule type="expression" dxfId="59" priority="108" stopIfTrue="1">
      <formula>A5=0</formula>
    </cfRule>
  </conditionalFormatting>
  <conditionalFormatting sqref="AW5:AW28">
    <cfRule type="expression" dxfId="58" priority="109" stopIfTrue="1">
      <formula>A5=0</formula>
    </cfRule>
  </conditionalFormatting>
  <conditionalFormatting sqref="AX5:AX28">
    <cfRule type="expression" dxfId="57" priority="110" stopIfTrue="1">
      <formula>A5=0</formula>
    </cfRule>
  </conditionalFormatting>
  <conditionalFormatting sqref="AY5:AY28">
    <cfRule type="expression" dxfId="56" priority="111" stopIfTrue="1">
      <formula>A5=0</formula>
    </cfRule>
  </conditionalFormatting>
  <conditionalFormatting sqref="AZ5:AZ28">
    <cfRule type="expression" dxfId="55" priority="112" stopIfTrue="1">
      <formula>A5=0</formula>
    </cfRule>
  </conditionalFormatting>
  <conditionalFormatting sqref="BA5:BA28">
    <cfRule type="expression" dxfId="54" priority="113" stopIfTrue="1">
      <formula>A5=0</formula>
    </cfRule>
  </conditionalFormatting>
  <conditionalFormatting sqref="BB5:BB28">
    <cfRule type="expression" dxfId="53" priority="114" stopIfTrue="1">
      <formula>A5=0</formula>
    </cfRule>
  </conditionalFormatting>
  <conditionalFormatting sqref="BC5:BC28">
    <cfRule type="expression" dxfId="52" priority="115" stopIfTrue="1">
      <formula>A5=0</formula>
    </cfRule>
  </conditionalFormatting>
  <conditionalFormatting sqref="BD5:BD28">
    <cfRule type="expression" dxfId="51" priority="116" stopIfTrue="1">
      <formula>A5=0</formula>
    </cfRule>
  </conditionalFormatting>
  <conditionalFormatting sqref="BE5:BE28">
    <cfRule type="expression" dxfId="50" priority="117" stopIfTrue="1">
      <formula>A5=0</formula>
    </cfRule>
  </conditionalFormatting>
  <conditionalFormatting sqref="BG5:BG28">
    <cfRule type="expression" dxfId="49" priority="118" stopIfTrue="1">
      <formula>A5=0</formula>
    </cfRule>
  </conditionalFormatting>
  <conditionalFormatting sqref="BH5:BH28">
    <cfRule type="expression" dxfId="48" priority="119" stopIfTrue="1">
      <formula>A5=0</formula>
    </cfRule>
  </conditionalFormatting>
  <conditionalFormatting sqref="BI5:BI28">
    <cfRule type="expression" dxfId="47" priority="120" stopIfTrue="1">
      <formula>A5=0</formula>
    </cfRule>
  </conditionalFormatting>
  <conditionalFormatting sqref="BJ5:BJ28">
    <cfRule type="expression" dxfId="46" priority="121" stopIfTrue="1">
      <formula>A5=0</formula>
    </cfRule>
  </conditionalFormatting>
  <conditionalFormatting sqref="BK5:BK28">
    <cfRule type="expression" dxfId="45" priority="122" stopIfTrue="1">
      <formula>A5=0</formula>
    </cfRule>
  </conditionalFormatting>
  <conditionalFormatting sqref="BL5:BL28">
    <cfRule type="expression" dxfId="44" priority="123" stopIfTrue="1">
      <formula>A5=0</formula>
    </cfRule>
  </conditionalFormatting>
  <conditionalFormatting sqref="BM5:BM28">
    <cfRule type="expression" dxfId="43" priority="124" stopIfTrue="1">
      <formula>A5=0</formula>
    </cfRule>
  </conditionalFormatting>
  <conditionalFormatting sqref="BN5:BN28">
    <cfRule type="expression" dxfId="42" priority="125" stopIfTrue="1">
      <formula>A5=0</formula>
    </cfRule>
  </conditionalFormatting>
  <conditionalFormatting sqref="BO5:BO28">
    <cfRule type="expression" dxfId="41" priority="126" stopIfTrue="1">
      <formula>A5=0</formula>
    </cfRule>
  </conditionalFormatting>
  <conditionalFormatting sqref="BP5:BP28">
    <cfRule type="expression" dxfId="40" priority="127" stopIfTrue="1">
      <formula>A5=0</formula>
    </cfRule>
  </conditionalFormatting>
  <conditionalFormatting sqref="BQ5:BQ28">
    <cfRule type="expression" dxfId="39" priority="128" stopIfTrue="1">
      <formula>A5=0</formula>
    </cfRule>
  </conditionalFormatting>
  <conditionalFormatting sqref="BR5:BR28">
    <cfRule type="expression" dxfId="38" priority="129" stopIfTrue="1">
      <formula>A5=0</formula>
    </cfRule>
  </conditionalFormatting>
  <conditionalFormatting sqref="BS5:BS28">
    <cfRule type="expression" dxfId="37" priority="130" stopIfTrue="1">
      <formula>A5=0</formula>
    </cfRule>
  </conditionalFormatting>
  <conditionalFormatting sqref="BT5:BT28">
    <cfRule type="expression" dxfId="36" priority="131" stopIfTrue="1">
      <formula>A5=0</formula>
    </cfRule>
  </conditionalFormatting>
  <conditionalFormatting sqref="BU5:BU30">
    <cfRule type="expression" dxfId="35" priority="132" stopIfTrue="1">
      <formula>A5=0</formula>
    </cfRule>
  </conditionalFormatting>
  <conditionalFormatting sqref="BV5:BV28">
    <cfRule type="expression" dxfId="34" priority="133" stopIfTrue="1">
      <formula>A5=0</formula>
    </cfRule>
  </conditionalFormatting>
  <conditionalFormatting sqref="BW5:BW28">
    <cfRule type="expression" dxfId="33" priority="134" stopIfTrue="1">
      <formula>A5=0</formula>
    </cfRule>
  </conditionalFormatting>
  <conditionalFormatting sqref="K5:K28">
    <cfRule type="expression" dxfId="32" priority="135" stopIfTrue="1">
      <formula>A5=0</formula>
    </cfRule>
  </conditionalFormatting>
  <conditionalFormatting sqref="C34:K34">
    <cfRule type="expression" dxfId="31" priority="136" stopIfTrue="1">
      <formula>$C$34=0</formula>
    </cfRule>
  </conditionalFormatting>
  <conditionalFormatting sqref="Q34:AD34">
    <cfRule type="expression" dxfId="30" priority="137" stopIfTrue="1">
      <formula>$Q$34=0</formula>
    </cfRule>
  </conditionalFormatting>
  <conditionalFormatting sqref="Q3:AO3">
    <cfRule type="expression" dxfId="29" priority="138" stopIfTrue="1">
      <formula>$Q$3=0</formula>
    </cfRule>
  </conditionalFormatting>
  <conditionalFormatting sqref="J29:J30">
    <cfRule type="cellIs" dxfId="28" priority="139" stopIfTrue="1" operator="equal">
      <formula>1</formula>
    </cfRule>
    <cfRule type="cellIs" dxfId="27" priority="140" stopIfTrue="1" operator="equal">
      <formula>2</formula>
    </cfRule>
    <cfRule type="cellIs" dxfId="26" priority="141" stopIfTrue="1" operator="equal">
      <formula>3</formula>
    </cfRule>
  </conditionalFormatting>
  <conditionalFormatting sqref="H3">
    <cfRule type="cellIs" dxfId="25" priority="142" stopIfTrue="1" operator="equal">
      <formula>0</formula>
    </cfRule>
  </conditionalFormatting>
  <conditionalFormatting sqref="J29:J30">
    <cfRule type="expression" dxfId="24" priority="51" stopIfTrue="1">
      <formula>$J$6=0</formula>
    </cfRule>
  </conditionalFormatting>
  <conditionalFormatting sqref="J5">
    <cfRule type="expression" dxfId="23" priority="50" stopIfTrue="1">
      <formula>$J$5=0</formula>
    </cfRule>
  </conditionalFormatting>
  <conditionalFormatting sqref="J6">
    <cfRule type="expression" dxfId="22" priority="49" stopIfTrue="1">
      <formula>$J$6=0</formula>
    </cfRule>
  </conditionalFormatting>
  <conditionalFormatting sqref="J7">
    <cfRule type="expression" dxfId="21" priority="48" stopIfTrue="1">
      <formula>$J$7=0</formula>
    </cfRule>
  </conditionalFormatting>
  <conditionalFormatting sqref="J8">
    <cfRule type="expression" dxfId="20" priority="47" stopIfTrue="1">
      <formula>$J$8=0</formula>
    </cfRule>
  </conditionalFormatting>
  <conditionalFormatting sqref="J9">
    <cfRule type="expression" dxfId="19" priority="46" stopIfTrue="1">
      <formula>$J$9=0</formula>
    </cfRule>
  </conditionalFormatting>
  <conditionalFormatting sqref="J10">
    <cfRule type="expression" dxfId="18" priority="45" stopIfTrue="1">
      <formula>$J$10=0</formula>
    </cfRule>
  </conditionalFormatting>
  <conditionalFormatting sqref="J11">
    <cfRule type="expression" dxfId="17" priority="44" stopIfTrue="1">
      <formula>$J$11=0</formula>
    </cfRule>
  </conditionalFormatting>
  <conditionalFormatting sqref="J12">
    <cfRule type="expression" dxfId="16" priority="43" stopIfTrue="1">
      <formula>$J$12=0</formula>
    </cfRule>
  </conditionalFormatting>
  <conditionalFormatting sqref="J13">
    <cfRule type="expression" dxfId="15" priority="42" stopIfTrue="1">
      <formula>$J$13=0</formula>
    </cfRule>
  </conditionalFormatting>
  <conditionalFormatting sqref="J14">
    <cfRule type="expression" dxfId="14" priority="41" stopIfTrue="1">
      <formula>$J$14=0</formula>
    </cfRule>
  </conditionalFormatting>
  <conditionalFormatting sqref="J15">
    <cfRule type="expression" dxfId="13" priority="40" stopIfTrue="1">
      <formula>$J$15=0</formula>
    </cfRule>
  </conditionalFormatting>
  <conditionalFormatting sqref="J16">
    <cfRule type="expression" dxfId="12" priority="39" stopIfTrue="1">
      <formula>$J$16=0</formula>
    </cfRule>
  </conditionalFormatting>
  <conditionalFormatting sqref="J17">
    <cfRule type="expression" dxfId="11" priority="38" stopIfTrue="1">
      <formula>$J$17=0</formula>
    </cfRule>
  </conditionalFormatting>
  <conditionalFormatting sqref="J18">
    <cfRule type="expression" dxfId="10" priority="37" stopIfTrue="1">
      <formula>$J$18=0</formula>
    </cfRule>
  </conditionalFormatting>
  <conditionalFormatting sqref="J19">
    <cfRule type="expression" dxfId="9" priority="36" stopIfTrue="1">
      <formula>$J$19=0</formula>
    </cfRule>
  </conditionalFormatting>
  <conditionalFormatting sqref="J20">
    <cfRule type="expression" dxfId="8" priority="35" stopIfTrue="1">
      <formula>$J$20=0</formula>
    </cfRule>
  </conditionalFormatting>
  <conditionalFormatting sqref="J21">
    <cfRule type="expression" dxfId="7" priority="34" stopIfTrue="1">
      <formula>$J$21=0</formula>
    </cfRule>
  </conditionalFormatting>
  <conditionalFormatting sqref="J22">
    <cfRule type="expression" dxfId="6" priority="33" stopIfTrue="1">
      <formula>$J$22=0</formula>
    </cfRule>
  </conditionalFormatting>
  <conditionalFormatting sqref="J23">
    <cfRule type="expression" dxfId="5" priority="32" stopIfTrue="1">
      <formula>$J$23=0</formula>
    </cfRule>
  </conditionalFormatting>
  <conditionalFormatting sqref="J24">
    <cfRule type="expression" dxfId="4" priority="31" stopIfTrue="1">
      <formula>$J$24=0</formula>
    </cfRule>
  </conditionalFormatting>
  <conditionalFormatting sqref="J25">
    <cfRule type="expression" dxfId="3" priority="30" stopIfTrue="1">
      <formula>$J$25=0</formula>
    </cfRule>
  </conditionalFormatting>
  <conditionalFormatting sqref="J26">
    <cfRule type="expression" dxfId="2" priority="29" stopIfTrue="1">
      <formula>$J$26=0</formula>
    </cfRule>
  </conditionalFormatting>
  <conditionalFormatting sqref="J27">
    <cfRule type="expression" dxfId="1" priority="28" stopIfTrue="1">
      <formula>$J$27=0</formula>
    </cfRule>
  </conditionalFormatting>
  <conditionalFormatting sqref="J28">
    <cfRule type="expression" dxfId="0" priority="27" stopIfTrue="1">
      <formula>$J$28=0</formula>
    </cfRule>
  </conditionalFormatting>
  <printOptions horizontalCentered="1" verticalCentered="1"/>
  <pageMargins left="0.39370078740157483" right="0.19685039370078741" top="0.59055118110236227" bottom="0.59055118110236227" header="0" footer="0"/>
  <pageSetup paperSize="9" scale="75" orientation="landscape" r:id="rId1"/>
  <headerFooter alignWithMargins="0"/>
  <ignoredErrors>
    <ignoredError sqref="A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Export Table</vt:lpstr>
      <vt:lpstr>-=TABULA=-</vt:lpstr>
      <vt:lpstr>'-=TABULA=-'!Drukas_apgabals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Dace</cp:lastModifiedBy>
  <cp:lastPrinted>2014-11-09T15:33:57Z</cp:lastPrinted>
  <dcterms:created xsi:type="dcterms:W3CDTF">2014-04-04T19:47:39Z</dcterms:created>
  <dcterms:modified xsi:type="dcterms:W3CDTF">2019-09-11T08:54:43Z</dcterms:modified>
</cp:coreProperties>
</file>